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5480" windowHeight="10410" activeTab="2"/>
  </bookViews>
  <sheets>
    <sheet name="Исполн" sheetId="1" r:id="rId1"/>
    <sheet name="Исполн с планом" sheetId="2" r:id="rId2"/>
    <sheet name="С освоением" sheetId="3" r:id="rId3"/>
  </sheets>
  <definedNames>
    <definedName name="_xlnm.Print_Titles" localSheetId="2">'С освоением'!$4:$4</definedName>
  </definedNames>
  <calcPr fullCalcOnLoad="1"/>
</workbook>
</file>

<file path=xl/sharedStrings.xml><?xml version="1.0" encoding="utf-8"?>
<sst xmlns="http://schemas.openxmlformats.org/spreadsheetml/2006/main" count="616" uniqueCount="122">
  <si>
    <t>Наименование</t>
  </si>
  <si>
    <t>Целевая статья</t>
  </si>
  <si>
    <t>Глава</t>
  </si>
  <si>
    <t>Раздел</t>
  </si>
  <si>
    <t>Подраздел</t>
  </si>
  <si>
    <t>Вид расходов</t>
  </si>
  <si>
    <t>Всего расходов по ведомственным целевым программам</t>
  </si>
  <si>
    <t>Ведомственная  целевая программа «Информационное обеспечение субъекта Российской Федерации – Ненецкого автономного округа в  2011-2013 годах »</t>
  </si>
  <si>
    <t xml:space="preserve">Управление международных и межрегиональных связей, информации и массовых коммуникаций Ненецкого автономного округа </t>
  </si>
  <si>
    <t>Общегосударственные вопросы</t>
  </si>
  <si>
    <t xml:space="preserve">Другие общегосударственные вопросы </t>
  </si>
  <si>
    <t>Прочие расходы</t>
  </si>
  <si>
    <t>01</t>
  </si>
  <si>
    <t>013</t>
  </si>
  <si>
    <t>028</t>
  </si>
  <si>
    <t>027</t>
  </si>
  <si>
    <t xml:space="preserve">Управление здравоохранения и социальной защиты населения  Ненецкого автономного округа </t>
  </si>
  <si>
    <t>(тыс. рублей)</t>
  </si>
  <si>
    <t>523 52 00</t>
  </si>
  <si>
    <t>Освоено</t>
  </si>
  <si>
    <t>Исполнено</t>
  </si>
  <si>
    <t xml:space="preserve">4.4 Проведение международных научно-практических конференций </t>
  </si>
  <si>
    <t xml:space="preserve">6.1 Организация и проведение окружного форума некоммерческих организаций </t>
  </si>
  <si>
    <t xml:space="preserve">5.1 Участие в международных и межрегиональных выставках </t>
  </si>
  <si>
    <t xml:space="preserve">1.4 Подготовка материалов об инвестиционной  привлекательности  Ненецкого автономного  округа и их публикация в федеральных и  региональных журналах </t>
  </si>
  <si>
    <t>2.2 Подготовка материалов о социально-экономическом развитии Ненецкого автономного округа и их публикация в газетных изданиях, включая при необходимости доставку тиража или его части на территорию Ненецкого автономного округа</t>
  </si>
  <si>
    <t>2.3 Подготовка материалов о социально-экономическом развитии Ненецкого автономного округа и их трансляция на телеканалах</t>
  </si>
  <si>
    <t xml:space="preserve">2.4 Подготовка материалов о социально-экономическом развитии Ненецкого автономного округа и их размещение в электронных СМИ  </t>
  </si>
  <si>
    <t xml:space="preserve">3.1 Издание и изготовление презентационной и сувенирной продукции Ненецкого автономного округа </t>
  </si>
  <si>
    <t xml:space="preserve">4.2 Организация и проведение  пресс-конференций, посвященных Ненецкому автономному округу  </t>
  </si>
  <si>
    <t xml:space="preserve">6.2 Проведение окружного конкурса проектов НКО с выделением победителям грантов на их реализацию </t>
  </si>
  <si>
    <t xml:space="preserve">7.1 Обеспечение доступа к  базам и системам  мониторинга СМИ  </t>
  </si>
  <si>
    <t xml:space="preserve">7.2 Проведение социологических исследований, измеряющих аудиторию  средств массовой  информации и  пользование услугами средств массовой коммуникации на  территории Ненецкого автономного округа </t>
  </si>
  <si>
    <t xml:space="preserve">7.3 Организация ежегодного конкурса журналистских публикаций о Ненецком автономном округе (Балл прессы "Золотое перо Ненецкого округа") </t>
  </si>
  <si>
    <t>2.1 Подготовка материалов о социально-экономическом развитии Ненецкого автономного округа и их публикациях в федеральных и региональных журналах, включая при необходимости доставку тиража или его части на территорию Ненецкого автономного округа</t>
  </si>
  <si>
    <t>Субсидии некоммерческим организациям</t>
  </si>
  <si>
    <t>019</t>
  </si>
  <si>
    <t xml:space="preserve">    Предоставление субсидий социально ориентированным некоммерческим организациям Ненецкого автономного округа</t>
  </si>
  <si>
    <t xml:space="preserve">Ведомственная  целевая программа «Развитие физической культуры и спорта в Ненецком автономном округе на 2012 год» </t>
  </si>
  <si>
    <t>523 55 00</t>
  </si>
  <si>
    <t xml:space="preserve">Управление образования и молодёжной политики Ненецкого автономного округа </t>
  </si>
  <si>
    <t>010</t>
  </si>
  <si>
    <t>Физическая культура и спорт</t>
  </si>
  <si>
    <t>11</t>
  </si>
  <si>
    <t>Массовый спорт</t>
  </si>
  <si>
    <t>02</t>
  </si>
  <si>
    <t>Субсидии бюджетным учреждениям Ненецкого автономного округа в рамках целевых программ</t>
  </si>
  <si>
    <t>664</t>
  </si>
  <si>
    <t>ОГОУДОД "Детско-юношеский центр "Лидер"</t>
  </si>
  <si>
    <t>ОГОУДОД "Дворец спорта для детей и юношества "Норд"</t>
  </si>
  <si>
    <t>ОГУ "Центр поддержки молодежных инициатив"</t>
  </si>
  <si>
    <t>ОГОУДОД "Труд"</t>
  </si>
  <si>
    <t>Спорт высших достижений</t>
  </si>
  <si>
    <t>03</t>
  </si>
  <si>
    <t>Другие вопросы в области физической культуры и спорта</t>
  </si>
  <si>
    <t>05</t>
  </si>
  <si>
    <t xml:space="preserve">  3.6 Предоставление бесплатных абонементов для обучения учащихся верховой езде</t>
  </si>
  <si>
    <t xml:space="preserve">  5.1 Участие представителей НАО в Арктических зимних играх 2012 года</t>
  </si>
  <si>
    <t xml:space="preserve">  4.3.1 Стимулирующие выплаты членам сборных команд округа</t>
  </si>
  <si>
    <t xml:space="preserve">  4.3.2 Премии "На лучшую организацию спортивной работы" на конкурсной основе спортивному учреждению и общественному объединению (спортивной федерации)</t>
  </si>
  <si>
    <t xml:space="preserve">  4.2 Материально-техническое обеспечение сборной команды округа (спортивная форма)</t>
  </si>
  <si>
    <t xml:space="preserve">  5.2 Уплата регистрационного взноса для участия команды спортсменов НАО в Арктических зимних играх 2014 года</t>
  </si>
  <si>
    <t xml:space="preserve">Ведомственная  целевая программа «Информационное общество Ненецкого автономного округа на 2012 - 2014 годы» </t>
  </si>
  <si>
    <t>523 56 00</t>
  </si>
  <si>
    <t>Национальная экономика</t>
  </si>
  <si>
    <t>04</t>
  </si>
  <si>
    <t>Связь и информатика</t>
  </si>
  <si>
    <t>1.3. Оплата лицензионного программного обеспечения, сопровождение и развитие внедрённых информционных систем</t>
  </si>
  <si>
    <t>2.1 Создание геоинформационной системы региона (ГИС)</t>
  </si>
  <si>
    <t>2.2 Создание интергированной информационно-аналитической системы поддержки решений для планирования и оперативного управления социально-экономическим развитием округа</t>
  </si>
  <si>
    <t>2.3 Организация пункта приёма заявлений для выдачи Универсальных Электронных карт и обеспечение ими жителей НАО</t>
  </si>
  <si>
    <t>2.6 Абонентская плата за использование комплексного сервиса региональной инфраструктуры электронного правительства</t>
  </si>
  <si>
    <t>2.5 Создание региональной системы межведомственного                   взаимодействия для оказания государственных и муниципальных услуг</t>
  </si>
  <si>
    <t xml:space="preserve">Ведомственная  целевая программа «Содействие занятости населения Ненецкого автономного округа на 2012 год» </t>
  </si>
  <si>
    <t>523 57 00</t>
  </si>
  <si>
    <t xml:space="preserve">Общеэкономические вопросы </t>
  </si>
  <si>
    <t xml:space="preserve">Обеспечение функций казенными учреждениями Ненецкого автономного округа </t>
  </si>
  <si>
    <t>650</t>
  </si>
  <si>
    <t xml:space="preserve">  2. Организация оплачиваемых общественных работ</t>
  </si>
  <si>
    <t xml:space="preserve">  1. Информационное обеспечение политики занятости</t>
  </si>
  <si>
    <t xml:space="preserve">  3. Организация временного трудоустройства безработных граждан, испытывающих трудности в поиске работы</t>
  </si>
  <si>
    <t xml:space="preserve">  4. Организация временного трудоустройства безработных граждан в возврасте от 18 до 20 лет из числа выпускников учреждений начального и средного профессионального образования, ищущих работу впервые</t>
  </si>
  <si>
    <t>5. Организация временного трудоустройства несовершеннолетних граждан в возврасте от 14 до 18 лет в свободное от учебы время</t>
  </si>
  <si>
    <t xml:space="preserve">  6. Социальная адаптация безработных граждан на рынке труда</t>
  </si>
  <si>
    <t xml:space="preserve">  7. Содействие самозанятости безработных граждан</t>
  </si>
  <si>
    <t xml:space="preserve">  8. Организация содействия в выборе сферы деятельности (профессии) трудоустройства, профессионального обучения</t>
  </si>
  <si>
    <t xml:space="preserve">  9. Организация профессиональной подготовки, переподготовки и повышения квалификации</t>
  </si>
  <si>
    <t>Утверждено на 2012 год</t>
  </si>
  <si>
    <t>% исполнения</t>
  </si>
  <si>
    <t>Приложение 6</t>
  </si>
  <si>
    <t>Ненецкого автономного округа</t>
  </si>
  <si>
    <t>Государственное бюджетное образовательное учреждение дополнительного образования детей Ненецкого автономного округа «Детско-юношеский центр «Лидер»</t>
  </si>
  <si>
    <t>Государственное бюджетное образовательное учреждение дополнительного образования детей Ненецкого автономного округа «Дворец спорта для детей и юношества «НОРД»</t>
  </si>
  <si>
    <t xml:space="preserve">к постановлению Администрации      
</t>
  </si>
  <si>
    <r>
      <t xml:space="preserve">Государственное бюджетное учреждение Ненецкого автономного округа </t>
    </r>
    <r>
      <rPr>
        <sz val="10"/>
        <rFont val="Arial"/>
        <family val="2"/>
      </rPr>
      <t>«</t>
    </r>
    <r>
      <rPr>
        <sz val="10"/>
        <rFont val="Times New Roman"/>
        <family val="0"/>
      </rPr>
      <t>Центр поддержки молодёжных инициатив</t>
    </r>
    <r>
      <rPr>
        <sz val="10"/>
        <rFont val="Times New Roman"/>
        <family val="1"/>
      </rPr>
      <t>»</t>
    </r>
  </si>
  <si>
    <t>Государственное бюджетное образовательное учреждение дополнительного образования детей Ненецкого автономного округа «Ледовый дворец спорта «Труд»</t>
  </si>
  <si>
    <t>003</t>
  </si>
  <si>
    <t>Комитет по информатизации Ненецкого автономного округа</t>
  </si>
  <si>
    <t>523 54 00</t>
  </si>
  <si>
    <t>Другие общегосударственные вопросы</t>
  </si>
  <si>
    <t>813</t>
  </si>
  <si>
    <t>Здравоохранение</t>
  </si>
  <si>
    <t>09</t>
  </si>
  <si>
    <t>Другие вопросы в области здравоохранения</t>
  </si>
  <si>
    <t xml:space="preserve">Ведомственная целевая программа «Электронный округ на 2011 год» </t>
  </si>
  <si>
    <t>Обеспечение неисполненных расходных обязательств по состоянию на 01.01.2012 в рамках ВЦП «Электронный округ на 2011 год»</t>
  </si>
  <si>
    <t xml:space="preserve">4.1 Организация и проведение "круглых столов" с приглашением федеральных экпертов </t>
  </si>
  <si>
    <t>4.3 Организация пресс-тура для иностранных и российских журналистов в целях их знакомства с культурой, природой, промышленностью НАО (Баренц-пресс - форум СМИ Северо-Запада)</t>
  </si>
  <si>
    <t>1.5 Участие представителей НАО во Всероссийском фестивале здорового образа жизни</t>
  </si>
  <si>
    <t>2.7 Разработка и внедрение регионального сегмента Федеральной государственной системы "Единая информационно-аналитическая система ФСТ России"</t>
  </si>
  <si>
    <t>1.2. Обеспечение доступа в сеть Интернет органов исполнительной власти и оплата существующих каналов связи</t>
  </si>
  <si>
    <t>13. Организация содействия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</si>
  <si>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% фин-я  2012</t>
  </si>
  <si>
    <t>3.2 Создание автоматизированной информационной системы по управлениею деятельностью учреждений культуры НАО(АИС "Культура")</t>
  </si>
  <si>
    <t xml:space="preserve">Реализация ведомственных целевых программ за 2012 год </t>
  </si>
  <si>
    <t>Финансирование ведомственных целевых программ за 2012 год</t>
  </si>
  <si>
    <t xml:space="preserve">Исполнено </t>
  </si>
  <si>
    <t>Финансирование ведомственных целевых программ                                                          за 2012 год</t>
  </si>
  <si>
    <t xml:space="preserve">План на 2012 год </t>
  </si>
  <si>
    <t>+0,1 по отношению к АС</t>
  </si>
  <si>
    <t>% освоения</t>
  </si>
  <si>
    <t>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</si>
</sst>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\.00\.00"/>
    <numFmt numFmtId="170" formatCode="#,##0.000"/>
    <numFmt numFmtId="171" formatCode="0.0"/>
    <numFmt numFmtId="172" formatCode="#,##0.0000"/>
    <numFmt numFmtId="173" formatCode="#,##0.00000"/>
    <numFmt numFmtId="174" formatCode="0.000"/>
    <numFmt numFmtId="175" formatCode="000\.00\.000\.0"/>
  </numFmts>
  <fonts count="3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175" fontId="1" fillId="0" borderId="11" xfId="53" applyNumberFormat="1" applyFont="1" applyFill="1" applyBorder="1" applyAlignment="1" applyProtection="1">
      <alignment horizontal="left" vertical="top" wrapText="1" indent="1"/>
      <protection hidden="1"/>
    </xf>
    <xf numFmtId="175" fontId="1" fillId="0" borderId="12" xfId="53" applyNumberFormat="1" applyFont="1" applyFill="1" applyBorder="1" applyAlignment="1" applyProtection="1">
      <alignment horizontal="left" vertical="top" wrapText="1" indent="1"/>
      <protection hidden="1"/>
    </xf>
    <xf numFmtId="175" fontId="1" fillId="0" borderId="11" xfId="53" applyNumberFormat="1" applyFont="1" applyFill="1" applyBorder="1" applyAlignment="1" applyProtection="1">
      <alignment horizontal="left" vertical="top" wrapText="1" indent="1"/>
      <protection hidden="1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54" applyNumberFormat="1" applyFont="1" applyFill="1" applyBorder="1" applyAlignment="1" applyProtection="1">
      <alignment horizontal="left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22" fontId="2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 applyProtection="1">
      <alignment horizontal="center"/>
      <protection locked="0"/>
    </xf>
    <xf numFmtId="168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1" fillId="0" borderId="10" xfId="0" applyNumberFormat="1" applyFont="1" applyFill="1" applyBorder="1" applyAlignment="1" applyProtection="1" quotePrefix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1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2" fontId="1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 horizontal="right" vertical="top" wrapText="1"/>
    </xf>
    <xf numFmtId="17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vertical="top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168" fontId="4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168" fontId="28" fillId="0" borderId="1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 applyProtection="1">
      <alignment horizontal="left" vertical="top" wrapText="1"/>
      <protection locked="0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168" fontId="4" fillId="24" borderId="10" xfId="0" applyNumberFormat="1" applyFont="1" applyFill="1" applyBorder="1" applyAlignment="1">
      <alignment/>
    </xf>
    <xf numFmtId="168" fontId="28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justify" wrapText="1"/>
    </xf>
    <xf numFmtId="0" fontId="6" fillId="24" borderId="10" xfId="0" applyFont="1" applyFill="1" applyBorder="1" applyAlignment="1">
      <alignment horizontal="justify" wrapText="1"/>
    </xf>
    <xf numFmtId="168" fontId="4" fillId="24" borderId="10" xfId="0" applyNumberFormat="1" applyFont="1" applyFill="1" applyBorder="1" applyAlignment="1">
      <alignment horizontal="right" wrapText="1"/>
    </xf>
    <xf numFmtId="168" fontId="4" fillId="24" borderId="10" xfId="0" applyNumberFormat="1" applyFont="1" applyFill="1" applyBorder="1" applyAlignment="1">
      <alignment horizontal="center" wrapText="1"/>
    </xf>
    <xf numFmtId="4" fontId="4" fillId="24" borderId="10" xfId="0" applyNumberFormat="1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168" fontId="4" fillId="24" borderId="10" xfId="0" applyNumberFormat="1" applyFont="1" applyFill="1" applyBorder="1" applyAlignment="1">
      <alignment wrapText="1"/>
    </xf>
    <xf numFmtId="171" fontId="28" fillId="0" borderId="10" xfId="0" applyNumberFormat="1" applyFont="1" applyFill="1" applyBorder="1" applyAlignment="1">
      <alignment horizontal="right"/>
    </xf>
    <xf numFmtId="171" fontId="28" fillId="0" borderId="13" xfId="0" applyNumberFormat="1" applyFont="1" applyFill="1" applyBorder="1" applyAlignment="1">
      <alignment horizontal="right"/>
    </xf>
    <xf numFmtId="171" fontId="4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171" fontId="4" fillId="0" borderId="15" xfId="0" applyNumberFormat="1" applyFont="1" applyFill="1" applyBorder="1" applyAlignment="1">
      <alignment horizontal="right"/>
    </xf>
    <xf numFmtId="168" fontId="28" fillId="25" borderId="10" xfId="0" applyNumberFormat="1" applyFont="1" applyFill="1" applyBorder="1" applyAlignment="1">
      <alignment wrapText="1"/>
    </xf>
    <xf numFmtId="168" fontId="1" fillId="25" borderId="10" xfId="0" applyNumberFormat="1" applyFont="1" applyFill="1" applyBorder="1" applyAlignment="1">
      <alignment wrapText="1"/>
    </xf>
    <xf numFmtId="168" fontId="1" fillId="25" borderId="10" xfId="0" applyNumberFormat="1" applyFont="1" applyFill="1" applyBorder="1" applyAlignment="1">
      <alignment horizontal="right" wrapText="1"/>
    </xf>
    <xf numFmtId="168" fontId="1" fillId="25" borderId="10" xfId="0" applyNumberFormat="1" applyFont="1" applyFill="1" applyBorder="1" applyAlignment="1">
      <alignment horizontal="right"/>
    </xf>
    <xf numFmtId="0" fontId="1" fillId="25" borderId="10" xfId="0" applyFont="1" applyFill="1" applyBorder="1" applyAlignment="1">
      <alignment/>
    </xf>
    <xf numFmtId="171" fontId="1" fillId="25" borderId="10" xfId="0" applyNumberFormat="1" applyFont="1" applyFill="1" applyBorder="1" applyAlignment="1">
      <alignment/>
    </xf>
    <xf numFmtId="168" fontId="1" fillId="25" borderId="10" xfId="0" applyNumberFormat="1" applyFont="1" applyFill="1" applyBorder="1" applyAlignment="1">
      <alignment/>
    </xf>
    <xf numFmtId="168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169" fontId="1" fillId="0" borderId="10" xfId="52" applyNumberFormat="1" applyFont="1" applyFill="1" applyBorder="1" applyAlignment="1" applyProtection="1">
      <alignment horizontal="left" vertical="center" wrapText="1" indent="1"/>
      <protection hidden="1"/>
    </xf>
    <xf numFmtId="168" fontId="1" fillId="0" borderId="10" xfId="0" applyNumberFormat="1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2"/>
    </xf>
    <xf numFmtId="49" fontId="1" fillId="0" borderId="10" xfId="0" applyNumberFormat="1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168" fontId="4" fillId="25" borderId="1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1" xfId="53"/>
    <cellStyle name="Обычный_Приложение № 3- рас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workbookViewId="0" topLeftCell="A1">
      <selection activeCell="I5" sqref="I5"/>
    </sheetView>
  </sheetViews>
  <sheetFormatPr defaultColWidth="9.00390625" defaultRowHeight="12.75"/>
  <cols>
    <col min="1" max="1" width="55.625" style="1" customWidth="1"/>
    <col min="2" max="2" width="10.25390625" style="3" customWidth="1"/>
    <col min="3" max="3" width="4.875" style="3" customWidth="1"/>
    <col min="4" max="4" width="4.25390625" style="1" customWidth="1"/>
    <col min="5" max="5" width="4.875" style="1" customWidth="1"/>
    <col min="6" max="6" width="5.625" style="1" customWidth="1"/>
    <col min="7" max="7" width="10.625" style="6" customWidth="1"/>
    <col min="8" max="16384" width="9.125" style="1" customWidth="1"/>
  </cols>
  <sheetData>
    <row r="2" spans="1:7" ht="37.5" customHeight="1">
      <c r="A2" s="109" t="s">
        <v>117</v>
      </c>
      <c r="B2" s="110"/>
      <c r="C2" s="110"/>
      <c r="D2" s="110"/>
      <c r="E2" s="110"/>
      <c r="F2" s="110"/>
      <c r="G2" s="111"/>
    </row>
    <row r="3" ht="12.75">
      <c r="G3" s="4" t="s">
        <v>17</v>
      </c>
    </row>
    <row r="4" spans="1:7" s="30" customFormat="1" ht="60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116</v>
      </c>
    </row>
    <row r="5" spans="1:9" ht="15" customHeight="1">
      <c r="A5" s="7" t="s">
        <v>6</v>
      </c>
      <c r="B5" s="8"/>
      <c r="C5" s="8"/>
      <c r="D5" s="9"/>
      <c r="E5" s="9"/>
      <c r="F5" s="9"/>
      <c r="G5" s="59">
        <f>G6+G12+G20+G42+G47</f>
        <v>106821.29999999999</v>
      </c>
      <c r="I5" s="75" t="s">
        <v>119</v>
      </c>
    </row>
    <row r="6" spans="1:8" ht="39.75" customHeight="1">
      <c r="A6" s="7" t="s">
        <v>7</v>
      </c>
      <c r="B6" s="32" t="s">
        <v>18</v>
      </c>
      <c r="C6" s="32"/>
      <c r="D6" s="31"/>
      <c r="E6" s="31"/>
      <c r="F6" s="31"/>
      <c r="G6" s="42">
        <f>G7</f>
        <v>25304.9</v>
      </c>
      <c r="H6" s="74"/>
    </row>
    <row r="7" spans="1:7" ht="40.5" customHeight="1">
      <c r="A7" s="10" t="s">
        <v>8</v>
      </c>
      <c r="B7" s="32" t="s">
        <v>18</v>
      </c>
      <c r="C7" s="33" t="s">
        <v>14</v>
      </c>
      <c r="D7" s="31"/>
      <c r="E7" s="31"/>
      <c r="F7" s="61"/>
      <c r="G7" s="44">
        <f>G8</f>
        <v>25304.9</v>
      </c>
    </row>
    <row r="8" spans="1:7" ht="12.75">
      <c r="A8" s="11" t="s">
        <v>9</v>
      </c>
      <c r="B8" s="8" t="s">
        <v>18</v>
      </c>
      <c r="C8" s="34" t="s">
        <v>14</v>
      </c>
      <c r="D8" s="34" t="s">
        <v>12</v>
      </c>
      <c r="E8" s="8"/>
      <c r="F8" s="8"/>
      <c r="G8" s="62">
        <f>G9</f>
        <v>25304.9</v>
      </c>
    </row>
    <row r="9" spans="1:7" ht="12.75">
      <c r="A9" s="11" t="s">
        <v>10</v>
      </c>
      <c r="B9" s="8" t="s">
        <v>18</v>
      </c>
      <c r="C9" s="34" t="s">
        <v>14</v>
      </c>
      <c r="D9" s="34" t="s">
        <v>12</v>
      </c>
      <c r="E9" s="8">
        <v>13</v>
      </c>
      <c r="F9" s="8"/>
      <c r="G9" s="62">
        <f>G11+G10</f>
        <v>25304.9</v>
      </c>
    </row>
    <row r="10" spans="1:7" ht="12.75">
      <c r="A10" s="11" t="s">
        <v>11</v>
      </c>
      <c r="B10" s="8" t="s">
        <v>18</v>
      </c>
      <c r="C10" s="34" t="s">
        <v>14</v>
      </c>
      <c r="D10" s="34" t="s">
        <v>12</v>
      </c>
      <c r="E10" s="8">
        <v>13</v>
      </c>
      <c r="F10" s="34" t="s">
        <v>13</v>
      </c>
      <c r="G10" s="63">
        <f>'С освоением'!H10</f>
        <v>16928.4</v>
      </c>
    </row>
    <row r="11" spans="1:7" ht="12.75">
      <c r="A11" s="11" t="s">
        <v>35</v>
      </c>
      <c r="B11" s="8" t="s">
        <v>18</v>
      </c>
      <c r="C11" s="34" t="s">
        <v>14</v>
      </c>
      <c r="D11" s="34" t="s">
        <v>12</v>
      </c>
      <c r="E11" s="8">
        <v>13</v>
      </c>
      <c r="F11" s="34" t="s">
        <v>36</v>
      </c>
      <c r="G11" s="63">
        <f>'С освоением'!H26</f>
        <v>8376.5</v>
      </c>
    </row>
    <row r="12" spans="1:7" ht="25.5">
      <c r="A12" s="29" t="s">
        <v>104</v>
      </c>
      <c r="B12" s="39" t="s">
        <v>98</v>
      </c>
      <c r="C12" s="33"/>
      <c r="D12" s="33"/>
      <c r="E12" s="40"/>
      <c r="F12" s="41"/>
      <c r="G12" s="42">
        <f>G13</f>
        <v>74.6</v>
      </c>
    </row>
    <row r="13" spans="1:7" ht="40.5">
      <c r="A13" s="15" t="s">
        <v>8</v>
      </c>
      <c r="B13" s="43" t="s">
        <v>98</v>
      </c>
      <c r="C13" s="33" t="s">
        <v>14</v>
      </c>
      <c r="D13" s="33"/>
      <c r="E13" s="40"/>
      <c r="F13" s="41"/>
      <c r="G13" s="44">
        <f>G14+G17</f>
        <v>74.6</v>
      </c>
    </row>
    <row r="14" spans="1:7" ht="12.75">
      <c r="A14" s="11" t="s">
        <v>9</v>
      </c>
      <c r="B14" s="43" t="s">
        <v>98</v>
      </c>
      <c r="C14" s="45" t="s">
        <v>14</v>
      </c>
      <c r="D14" s="45" t="s">
        <v>12</v>
      </c>
      <c r="E14" s="46"/>
      <c r="F14" s="40"/>
      <c r="G14" s="44">
        <f>G15</f>
        <v>0</v>
      </c>
    </row>
    <row r="15" spans="1:7" ht="12.75">
      <c r="A15" s="27" t="s">
        <v>99</v>
      </c>
      <c r="B15" s="43" t="s">
        <v>98</v>
      </c>
      <c r="C15" s="45" t="s">
        <v>14</v>
      </c>
      <c r="D15" s="45" t="s">
        <v>12</v>
      </c>
      <c r="E15" s="46">
        <v>13</v>
      </c>
      <c r="F15" s="40"/>
      <c r="G15" s="44">
        <f>G16</f>
        <v>0</v>
      </c>
    </row>
    <row r="16" spans="1:7" ht="26.25" customHeight="1">
      <c r="A16" s="27" t="s">
        <v>105</v>
      </c>
      <c r="B16" s="43" t="s">
        <v>98</v>
      </c>
      <c r="C16" s="45" t="s">
        <v>14</v>
      </c>
      <c r="D16" s="45" t="s">
        <v>12</v>
      </c>
      <c r="E16" s="46">
        <v>13</v>
      </c>
      <c r="F16" s="41" t="s">
        <v>100</v>
      </c>
      <c r="G16" s="63">
        <f>'С освоением'!H33</f>
        <v>0</v>
      </c>
    </row>
    <row r="17" spans="1:7" ht="12.75">
      <c r="A17" s="28" t="s">
        <v>101</v>
      </c>
      <c r="B17" s="43" t="s">
        <v>98</v>
      </c>
      <c r="C17" s="45" t="s">
        <v>14</v>
      </c>
      <c r="D17" s="33" t="s">
        <v>102</v>
      </c>
      <c r="E17" s="40"/>
      <c r="F17" s="41"/>
      <c r="G17" s="44">
        <f>G18</f>
        <v>74.6</v>
      </c>
    </row>
    <row r="18" spans="1:7" ht="12.75">
      <c r="A18" s="27" t="s">
        <v>103</v>
      </c>
      <c r="B18" s="47" t="s">
        <v>98</v>
      </c>
      <c r="C18" s="45" t="s">
        <v>14</v>
      </c>
      <c r="D18" s="33" t="s">
        <v>102</v>
      </c>
      <c r="E18" s="41" t="s">
        <v>102</v>
      </c>
      <c r="F18" s="41"/>
      <c r="G18" s="44">
        <f>G19</f>
        <v>74.6</v>
      </c>
    </row>
    <row r="19" spans="1:7" ht="28.5" customHeight="1">
      <c r="A19" s="27" t="s">
        <v>105</v>
      </c>
      <c r="B19" s="47" t="s">
        <v>98</v>
      </c>
      <c r="C19" s="45" t="s">
        <v>14</v>
      </c>
      <c r="D19" s="33" t="s">
        <v>102</v>
      </c>
      <c r="E19" s="41" t="s">
        <v>102</v>
      </c>
      <c r="F19" s="41" t="s">
        <v>100</v>
      </c>
      <c r="G19" s="63">
        <f>'С освоением'!H36</f>
        <v>74.6</v>
      </c>
    </row>
    <row r="20" spans="1:7" ht="28.5" customHeight="1">
      <c r="A20" s="7" t="s">
        <v>38</v>
      </c>
      <c r="B20" s="32" t="s">
        <v>39</v>
      </c>
      <c r="C20" s="64"/>
      <c r="D20" s="65"/>
      <c r="E20" s="66"/>
      <c r="F20" s="66"/>
      <c r="G20" s="67">
        <f>G21</f>
        <v>18407.299999999996</v>
      </c>
    </row>
    <row r="21" spans="1:7" ht="27.75" customHeight="1">
      <c r="A21" s="15" t="s">
        <v>40</v>
      </c>
      <c r="B21" s="32" t="s">
        <v>39</v>
      </c>
      <c r="C21" s="33" t="s">
        <v>41</v>
      </c>
      <c r="D21" s="48"/>
      <c r="E21" s="49"/>
      <c r="F21" s="49"/>
      <c r="G21" s="63">
        <f>G22</f>
        <v>18407.299999999996</v>
      </c>
    </row>
    <row r="22" spans="1:7" ht="12.75">
      <c r="A22" s="16" t="s">
        <v>42</v>
      </c>
      <c r="B22" s="32" t="s">
        <v>39</v>
      </c>
      <c r="C22" s="33" t="s">
        <v>41</v>
      </c>
      <c r="D22" s="33" t="s">
        <v>43</v>
      </c>
      <c r="E22" s="33"/>
      <c r="F22" s="50"/>
      <c r="G22" s="63">
        <f>G23+G30+G36</f>
        <v>18407.299999999996</v>
      </c>
    </row>
    <row r="23" spans="1:7" ht="12.75">
      <c r="A23" s="16" t="s">
        <v>44</v>
      </c>
      <c r="B23" s="32" t="s">
        <v>39</v>
      </c>
      <c r="C23" s="33" t="s">
        <v>41</v>
      </c>
      <c r="D23" s="33" t="s">
        <v>43</v>
      </c>
      <c r="E23" s="33" t="s">
        <v>45</v>
      </c>
      <c r="F23" s="50"/>
      <c r="G23" s="63">
        <f>G24+G25</f>
        <v>6512.699999999999</v>
      </c>
    </row>
    <row r="24" spans="1:7" ht="12.75">
      <c r="A24" s="16" t="s">
        <v>11</v>
      </c>
      <c r="B24" s="32" t="s">
        <v>39</v>
      </c>
      <c r="C24" s="33" t="s">
        <v>41</v>
      </c>
      <c r="D24" s="33" t="s">
        <v>43</v>
      </c>
      <c r="E24" s="33" t="s">
        <v>45</v>
      </c>
      <c r="F24" s="41" t="s">
        <v>13</v>
      </c>
      <c r="G24" s="63">
        <f>'С освоением'!H41</f>
        <v>1668.6</v>
      </c>
    </row>
    <row r="25" spans="1:7" ht="24" customHeight="1">
      <c r="A25" s="16" t="s">
        <v>46</v>
      </c>
      <c r="B25" s="32" t="s">
        <v>39</v>
      </c>
      <c r="C25" s="33" t="s">
        <v>41</v>
      </c>
      <c r="D25" s="33" t="s">
        <v>43</v>
      </c>
      <c r="E25" s="33" t="s">
        <v>45</v>
      </c>
      <c r="F25" s="41" t="s">
        <v>47</v>
      </c>
      <c r="G25" s="63">
        <f>G26+G27+G28+G29</f>
        <v>4844.099999999999</v>
      </c>
    </row>
    <row r="26" spans="1:7" ht="42" customHeight="1">
      <c r="A26" s="23" t="s">
        <v>91</v>
      </c>
      <c r="B26" s="32" t="s">
        <v>39</v>
      </c>
      <c r="C26" s="33"/>
      <c r="D26" s="33"/>
      <c r="E26" s="33"/>
      <c r="F26" s="41"/>
      <c r="G26" s="63">
        <f>'С освоением'!H45</f>
        <v>3191.4</v>
      </c>
    </row>
    <row r="27" spans="1:7" ht="39.75" customHeight="1">
      <c r="A27" s="24" t="s">
        <v>92</v>
      </c>
      <c r="B27" s="32" t="s">
        <v>39</v>
      </c>
      <c r="C27" s="33"/>
      <c r="D27" s="33"/>
      <c r="E27" s="33"/>
      <c r="F27" s="41"/>
      <c r="G27" s="63">
        <f>'С освоением'!H46</f>
        <v>1447.5</v>
      </c>
    </row>
    <row r="28" spans="1:7" ht="28.5" customHeight="1">
      <c r="A28" s="23" t="s">
        <v>94</v>
      </c>
      <c r="B28" s="32" t="s">
        <v>39</v>
      </c>
      <c r="C28" s="33"/>
      <c r="D28" s="33"/>
      <c r="E28" s="33"/>
      <c r="F28" s="41"/>
      <c r="G28" s="63">
        <f>'С освоением'!H47</f>
        <v>101</v>
      </c>
    </row>
    <row r="29" spans="1:7" ht="39.75" customHeight="1">
      <c r="A29" s="25" t="s">
        <v>95</v>
      </c>
      <c r="B29" s="32" t="s">
        <v>39</v>
      </c>
      <c r="C29" s="33"/>
      <c r="D29" s="33"/>
      <c r="E29" s="33"/>
      <c r="F29" s="41"/>
      <c r="G29" s="63">
        <f>'С освоением'!H48</f>
        <v>104.2</v>
      </c>
    </row>
    <row r="30" spans="1:7" ht="12.75">
      <c r="A30" s="19" t="s">
        <v>52</v>
      </c>
      <c r="B30" s="32" t="s">
        <v>39</v>
      </c>
      <c r="C30" s="33" t="s">
        <v>41</v>
      </c>
      <c r="D30" s="33" t="s">
        <v>43</v>
      </c>
      <c r="E30" s="33" t="s">
        <v>53</v>
      </c>
      <c r="F30" s="41"/>
      <c r="G30" s="63">
        <f>G31+G32</f>
        <v>11108.099999999999</v>
      </c>
    </row>
    <row r="31" spans="1:7" ht="12.75">
      <c r="A31" s="16" t="s">
        <v>11</v>
      </c>
      <c r="B31" s="32" t="s">
        <v>39</v>
      </c>
      <c r="C31" s="33" t="s">
        <v>41</v>
      </c>
      <c r="D31" s="33" t="s">
        <v>43</v>
      </c>
      <c r="E31" s="33" t="s">
        <v>53</v>
      </c>
      <c r="F31" s="41" t="s">
        <v>13</v>
      </c>
      <c r="G31" s="63">
        <f>'С освоением'!H50</f>
        <v>1336.6</v>
      </c>
    </row>
    <row r="32" spans="1:7" ht="25.5">
      <c r="A32" s="16" t="s">
        <v>46</v>
      </c>
      <c r="B32" s="32" t="s">
        <v>39</v>
      </c>
      <c r="C32" s="33" t="s">
        <v>41</v>
      </c>
      <c r="D32" s="33" t="s">
        <v>43</v>
      </c>
      <c r="E32" s="33" t="s">
        <v>53</v>
      </c>
      <c r="F32" s="41" t="s">
        <v>47</v>
      </c>
      <c r="G32" s="63">
        <f>G33+G34+G35</f>
        <v>9771.499999999998</v>
      </c>
    </row>
    <row r="33" spans="1:7" ht="41.25" customHeight="1">
      <c r="A33" s="23" t="s">
        <v>91</v>
      </c>
      <c r="B33" s="32" t="s">
        <v>39</v>
      </c>
      <c r="C33" s="33" t="s">
        <v>41</v>
      </c>
      <c r="D33" s="33"/>
      <c r="E33" s="33"/>
      <c r="F33" s="41"/>
      <c r="G33" s="63">
        <f>'С освоением'!H56</f>
        <v>2943.7</v>
      </c>
    </row>
    <row r="34" spans="1:7" ht="41.25" customHeight="1">
      <c r="A34" s="24" t="s">
        <v>92</v>
      </c>
      <c r="B34" s="32" t="s">
        <v>39</v>
      </c>
      <c r="C34" s="33" t="s">
        <v>41</v>
      </c>
      <c r="D34" s="33"/>
      <c r="E34" s="33"/>
      <c r="F34" s="41"/>
      <c r="G34" s="63">
        <f>'С освоением'!H57</f>
        <v>6341.9</v>
      </c>
    </row>
    <row r="35" spans="1:7" ht="42.75" customHeight="1">
      <c r="A35" s="25" t="s">
        <v>95</v>
      </c>
      <c r="B35" s="32"/>
      <c r="C35" s="33"/>
      <c r="D35" s="33"/>
      <c r="E35" s="33"/>
      <c r="F35" s="41"/>
      <c r="G35" s="63">
        <f>'С освоением'!H58</f>
        <v>485.9</v>
      </c>
    </row>
    <row r="36" spans="1:7" ht="15.75" customHeight="1">
      <c r="A36" s="16" t="s">
        <v>54</v>
      </c>
      <c r="B36" s="32" t="s">
        <v>39</v>
      </c>
      <c r="C36" s="33" t="s">
        <v>41</v>
      </c>
      <c r="D36" s="33" t="s">
        <v>43</v>
      </c>
      <c r="E36" s="33" t="s">
        <v>55</v>
      </c>
      <c r="F36" s="41"/>
      <c r="G36" s="63">
        <f>G37+G38</f>
        <v>786.5</v>
      </c>
    </row>
    <row r="37" spans="1:7" ht="11.25" customHeight="1">
      <c r="A37" s="16" t="s">
        <v>11</v>
      </c>
      <c r="B37" s="32" t="s">
        <v>39</v>
      </c>
      <c r="C37" s="33" t="s">
        <v>41</v>
      </c>
      <c r="D37" s="33" t="s">
        <v>43</v>
      </c>
      <c r="E37" s="33" t="s">
        <v>55</v>
      </c>
      <c r="F37" s="41" t="s">
        <v>13</v>
      </c>
      <c r="G37" s="63">
        <f>'С освоением'!H60</f>
        <v>0</v>
      </c>
    </row>
    <row r="38" spans="1:7" ht="25.5">
      <c r="A38" s="16" t="s">
        <v>46</v>
      </c>
      <c r="B38" s="32" t="s">
        <v>39</v>
      </c>
      <c r="C38" s="33" t="s">
        <v>41</v>
      </c>
      <c r="D38" s="33" t="s">
        <v>43</v>
      </c>
      <c r="E38" s="33" t="s">
        <v>55</v>
      </c>
      <c r="F38" s="41" t="s">
        <v>47</v>
      </c>
      <c r="G38" s="63">
        <f>G39+G40+G41</f>
        <v>786.5</v>
      </c>
    </row>
    <row r="39" spans="1:7" ht="40.5" customHeight="1">
      <c r="A39" s="23" t="s">
        <v>91</v>
      </c>
      <c r="B39" s="32" t="s">
        <v>39</v>
      </c>
      <c r="C39" s="33" t="s">
        <v>41</v>
      </c>
      <c r="D39" s="33"/>
      <c r="E39" s="33"/>
      <c r="F39" s="41"/>
      <c r="G39" s="63">
        <f>'С освоением'!H63</f>
        <v>51</v>
      </c>
    </row>
    <row r="40" spans="1:7" ht="41.25" customHeight="1">
      <c r="A40" s="24" t="s">
        <v>92</v>
      </c>
      <c r="B40" s="32" t="s">
        <v>39</v>
      </c>
      <c r="C40" s="33" t="s">
        <v>41</v>
      </c>
      <c r="D40" s="33"/>
      <c r="E40" s="33"/>
      <c r="F40" s="41"/>
      <c r="G40" s="63">
        <f>'С освоением'!H64</f>
        <v>51</v>
      </c>
    </row>
    <row r="41" spans="1:7" ht="29.25" customHeight="1">
      <c r="A41" s="23" t="s">
        <v>94</v>
      </c>
      <c r="B41" s="32" t="s">
        <v>39</v>
      </c>
      <c r="C41" s="33" t="s">
        <v>41</v>
      </c>
      <c r="D41" s="33"/>
      <c r="E41" s="33"/>
      <c r="F41" s="41"/>
      <c r="G41" s="63">
        <f>'С освоением'!H65</f>
        <v>684.5</v>
      </c>
    </row>
    <row r="42" spans="1:7" ht="29.25" customHeight="1">
      <c r="A42" s="7" t="s">
        <v>62</v>
      </c>
      <c r="B42" s="32" t="s">
        <v>63</v>
      </c>
      <c r="C42" s="33"/>
      <c r="D42" s="48"/>
      <c r="E42" s="49"/>
      <c r="F42" s="49"/>
      <c r="G42" s="67">
        <f>G43</f>
        <v>56348.5</v>
      </c>
    </row>
    <row r="43" spans="1:7" ht="14.25" customHeight="1">
      <c r="A43" s="15" t="s">
        <v>97</v>
      </c>
      <c r="B43" s="37" t="s">
        <v>63</v>
      </c>
      <c r="C43" s="33" t="s">
        <v>96</v>
      </c>
      <c r="D43" s="37"/>
      <c r="E43" s="37"/>
      <c r="F43" s="37"/>
      <c r="G43" s="63">
        <f>G44</f>
        <v>56348.5</v>
      </c>
    </row>
    <row r="44" spans="1:7" ht="12.75">
      <c r="A44" s="12" t="s">
        <v>64</v>
      </c>
      <c r="B44" s="37" t="s">
        <v>63</v>
      </c>
      <c r="C44" s="33" t="s">
        <v>96</v>
      </c>
      <c r="D44" s="53" t="s">
        <v>65</v>
      </c>
      <c r="E44" s="37"/>
      <c r="F44" s="37"/>
      <c r="G44" s="63">
        <f>G45</f>
        <v>56348.5</v>
      </c>
    </row>
    <row r="45" spans="1:7" ht="12.75">
      <c r="A45" s="12" t="s">
        <v>66</v>
      </c>
      <c r="B45" s="37" t="s">
        <v>63</v>
      </c>
      <c r="C45" s="33" t="s">
        <v>96</v>
      </c>
      <c r="D45" s="53" t="s">
        <v>65</v>
      </c>
      <c r="E45" s="37">
        <v>10</v>
      </c>
      <c r="F45" s="37"/>
      <c r="G45" s="63">
        <f>G46</f>
        <v>56348.5</v>
      </c>
    </row>
    <row r="46" spans="1:7" ht="12.75">
      <c r="A46" s="12" t="s">
        <v>11</v>
      </c>
      <c r="B46" s="37" t="s">
        <v>63</v>
      </c>
      <c r="C46" s="33" t="s">
        <v>96</v>
      </c>
      <c r="D46" s="53" t="s">
        <v>65</v>
      </c>
      <c r="E46" s="37">
        <v>10</v>
      </c>
      <c r="F46" s="53" t="s">
        <v>13</v>
      </c>
      <c r="G46" s="63">
        <f>'С освоением'!H70</f>
        <v>56348.5</v>
      </c>
    </row>
    <row r="47" spans="1:7" ht="27" customHeight="1">
      <c r="A47" s="7" t="s">
        <v>73</v>
      </c>
      <c r="B47" s="54" t="s">
        <v>74</v>
      </c>
      <c r="C47" s="54"/>
      <c r="D47" s="55"/>
      <c r="E47" s="55"/>
      <c r="F47" s="55"/>
      <c r="G47" s="67">
        <f>G48</f>
        <v>6686</v>
      </c>
    </row>
    <row r="48" spans="1:7" ht="30" customHeight="1">
      <c r="A48" s="15" t="s">
        <v>16</v>
      </c>
      <c r="B48" s="37" t="s">
        <v>74</v>
      </c>
      <c r="C48" s="53" t="s">
        <v>15</v>
      </c>
      <c r="D48" s="37"/>
      <c r="E48" s="37"/>
      <c r="F48" s="12"/>
      <c r="G48" s="63">
        <f>G49</f>
        <v>6686</v>
      </c>
    </row>
    <row r="49" spans="1:7" ht="12.75">
      <c r="A49" s="12" t="s">
        <v>64</v>
      </c>
      <c r="B49" s="53" t="s">
        <v>74</v>
      </c>
      <c r="C49" s="53" t="s">
        <v>15</v>
      </c>
      <c r="D49" s="53" t="s">
        <v>65</v>
      </c>
      <c r="E49" s="53"/>
      <c r="F49" s="56"/>
      <c r="G49" s="63">
        <f>G50</f>
        <v>6686</v>
      </c>
    </row>
    <row r="50" spans="1:7" ht="12.75">
      <c r="A50" s="12" t="s">
        <v>75</v>
      </c>
      <c r="B50" s="53" t="s">
        <v>74</v>
      </c>
      <c r="C50" s="53" t="s">
        <v>15</v>
      </c>
      <c r="D50" s="53" t="s">
        <v>65</v>
      </c>
      <c r="E50" s="53" t="s">
        <v>12</v>
      </c>
      <c r="F50" s="68"/>
      <c r="G50" s="63">
        <f>G51</f>
        <v>6686</v>
      </c>
    </row>
    <row r="51" spans="1:7" ht="22.5" customHeight="1">
      <c r="A51" s="17" t="s">
        <v>76</v>
      </c>
      <c r="B51" s="53" t="s">
        <v>74</v>
      </c>
      <c r="C51" s="53" t="s">
        <v>15</v>
      </c>
      <c r="D51" s="53" t="s">
        <v>65</v>
      </c>
      <c r="E51" s="53" t="s">
        <v>12</v>
      </c>
      <c r="F51" s="53" t="s">
        <v>77</v>
      </c>
      <c r="G51" s="63">
        <f>'С освоением'!H84</f>
        <v>6686</v>
      </c>
    </row>
  </sheetData>
  <sheetProtection/>
  <mergeCells count="1">
    <mergeCell ref="A2:G2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G7" sqref="G7"/>
    </sheetView>
  </sheetViews>
  <sheetFormatPr defaultColWidth="9.00390625" defaultRowHeight="12.75"/>
  <cols>
    <col min="1" max="1" width="47.375" style="1" customWidth="1"/>
    <col min="2" max="2" width="9.625" style="3" customWidth="1"/>
    <col min="3" max="3" width="3.875" style="3" customWidth="1"/>
    <col min="4" max="4" width="4.00390625" style="1" customWidth="1"/>
    <col min="5" max="5" width="4.125" style="1" customWidth="1"/>
    <col min="6" max="6" width="4.875" style="1" customWidth="1"/>
    <col min="7" max="7" width="11.25390625" style="1" customWidth="1"/>
    <col min="8" max="8" width="10.625" style="6" customWidth="1"/>
    <col min="9" max="9" width="6.125" style="1" customWidth="1"/>
    <col min="10" max="16384" width="9.125" style="1" customWidth="1"/>
  </cols>
  <sheetData>
    <row r="1" ht="12.75">
      <c r="I1" s="20" t="s">
        <v>89</v>
      </c>
    </row>
    <row r="2" spans="1:9" ht="12.75">
      <c r="A2" s="112" t="s">
        <v>93</v>
      </c>
      <c r="B2" s="111"/>
      <c r="C2" s="111"/>
      <c r="D2" s="111"/>
      <c r="E2" s="111"/>
      <c r="F2" s="111"/>
      <c r="G2" s="111"/>
      <c r="H2" s="111"/>
      <c r="I2" s="111"/>
    </row>
    <row r="3" spans="2:15" ht="12.75" customHeight="1">
      <c r="B3" s="21"/>
      <c r="C3" s="22"/>
      <c r="D3" s="113" t="s">
        <v>90</v>
      </c>
      <c r="E3" s="113"/>
      <c r="F3" s="113"/>
      <c r="G3" s="113"/>
      <c r="H3" s="113"/>
      <c r="I3" s="113"/>
      <c r="J3" s="22"/>
      <c r="K3" s="22"/>
      <c r="L3" s="22"/>
      <c r="M3" s="22"/>
      <c r="N3" s="22"/>
      <c r="O3" s="22"/>
    </row>
    <row r="4" spans="1:7" ht="18" customHeight="1">
      <c r="A4" s="109" t="s">
        <v>115</v>
      </c>
      <c r="B4" s="110"/>
      <c r="C4" s="110"/>
      <c r="D4" s="110"/>
      <c r="E4" s="110"/>
      <c r="F4" s="110"/>
      <c r="G4" s="110"/>
    </row>
    <row r="5" ht="12.75">
      <c r="H5" s="4" t="s">
        <v>17</v>
      </c>
    </row>
    <row r="6" spans="1:9" ht="63.7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118</v>
      </c>
      <c r="H6" s="5" t="s">
        <v>116</v>
      </c>
      <c r="I6" s="57" t="s">
        <v>88</v>
      </c>
    </row>
    <row r="7" spans="1:11" ht="15.75" customHeight="1">
      <c r="A7" s="18" t="s">
        <v>6</v>
      </c>
      <c r="B7" s="8"/>
      <c r="C7" s="8"/>
      <c r="D7" s="9"/>
      <c r="E7" s="9"/>
      <c r="F7" s="9"/>
      <c r="G7" s="59">
        <f>G8+G14+G22+G43+G48</f>
        <v>121739.70000000001</v>
      </c>
      <c r="H7" s="59">
        <f>H8+H14+H22+H43+H48</f>
        <v>106821.29999999999</v>
      </c>
      <c r="I7" s="60">
        <f>H7/G7*100</f>
        <v>87.74565733281746</v>
      </c>
      <c r="K7" s="6"/>
    </row>
    <row r="8" spans="1:9" ht="39.75" customHeight="1">
      <c r="A8" s="7" t="s">
        <v>7</v>
      </c>
      <c r="B8" s="32" t="s">
        <v>18</v>
      </c>
      <c r="C8" s="32"/>
      <c r="D8" s="31"/>
      <c r="E8" s="31"/>
      <c r="F8" s="31"/>
      <c r="G8" s="42">
        <f aca="true" t="shared" si="0" ref="G8:H10">G9</f>
        <v>25482.7</v>
      </c>
      <c r="H8" s="42">
        <f t="shared" si="0"/>
        <v>25304.9</v>
      </c>
      <c r="I8" s="60">
        <f aca="true" t="shared" si="1" ref="I8:I52">H8/G8*100</f>
        <v>99.3022717372963</v>
      </c>
    </row>
    <row r="9" spans="1:9" ht="40.5" customHeight="1">
      <c r="A9" s="10" t="s">
        <v>8</v>
      </c>
      <c r="B9" s="32" t="s">
        <v>18</v>
      </c>
      <c r="C9" s="33" t="s">
        <v>14</v>
      </c>
      <c r="D9" s="31"/>
      <c r="E9" s="31"/>
      <c r="F9" s="61"/>
      <c r="G9" s="44">
        <f t="shared" si="0"/>
        <v>25482.7</v>
      </c>
      <c r="H9" s="44">
        <f t="shared" si="0"/>
        <v>25304.9</v>
      </c>
      <c r="I9" s="60">
        <f t="shared" si="1"/>
        <v>99.3022717372963</v>
      </c>
    </row>
    <row r="10" spans="1:9" ht="12.75">
      <c r="A10" s="11" t="s">
        <v>9</v>
      </c>
      <c r="B10" s="8" t="s">
        <v>18</v>
      </c>
      <c r="C10" s="34" t="s">
        <v>14</v>
      </c>
      <c r="D10" s="34" t="s">
        <v>12</v>
      </c>
      <c r="E10" s="8"/>
      <c r="F10" s="8"/>
      <c r="G10" s="62">
        <f t="shared" si="0"/>
        <v>25482.7</v>
      </c>
      <c r="H10" s="62">
        <f t="shared" si="0"/>
        <v>25304.9</v>
      </c>
      <c r="I10" s="60">
        <f t="shared" si="1"/>
        <v>99.3022717372963</v>
      </c>
    </row>
    <row r="11" spans="1:9" ht="12.75">
      <c r="A11" s="11" t="s">
        <v>10</v>
      </c>
      <c r="B11" s="8" t="s">
        <v>18</v>
      </c>
      <c r="C11" s="34" t="s">
        <v>14</v>
      </c>
      <c r="D11" s="34" t="s">
        <v>12</v>
      </c>
      <c r="E11" s="8">
        <v>13</v>
      </c>
      <c r="F11" s="8"/>
      <c r="G11" s="62">
        <f>G13+G12</f>
        <v>25482.7</v>
      </c>
      <c r="H11" s="62">
        <f>H13+H12</f>
        <v>25304.9</v>
      </c>
      <c r="I11" s="60">
        <f t="shared" si="1"/>
        <v>99.3022717372963</v>
      </c>
    </row>
    <row r="12" spans="1:9" ht="12.75">
      <c r="A12" s="11" t="s">
        <v>11</v>
      </c>
      <c r="B12" s="8" t="s">
        <v>18</v>
      </c>
      <c r="C12" s="34" t="s">
        <v>14</v>
      </c>
      <c r="D12" s="34" t="s">
        <v>12</v>
      </c>
      <c r="E12" s="8">
        <v>13</v>
      </c>
      <c r="F12" s="34" t="s">
        <v>13</v>
      </c>
      <c r="G12" s="63">
        <f>'С освоением'!G10</f>
        <v>16982.7</v>
      </c>
      <c r="H12" s="63">
        <f>'С освоением'!H10</f>
        <v>16928.4</v>
      </c>
      <c r="I12" s="60">
        <f t="shared" si="1"/>
        <v>99.68026285572967</v>
      </c>
    </row>
    <row r="13" spans="1:9" ht="12.75">
      <c r="A13" s="11" t="s">
        <v>35</v>
      </c>
      <c r="B13" s="8" t="s">
        <v>18</v>
      </c>
      <c r="C13" s="34" t="s">
        <v>14</v>
      </c>
      <c r="D13" s="34" t="s">
        <v>12</v>
      </c>
      <c r="E13" s="8">
        <v>13</v>
      </c>
      <c r="F13" s="34" t="s">
        <v>36</v>
      </c>
      <c r="G13" s="62">
        <f>'С освоением'!G26</f>
        <v>8500</v>
      </c>
      <c r="H13" s="63">
        <f>'С освоением'!H26</f>
        <v>8376.5</v>
      </c>
      <c r="I13" s="60">
        <f t="shared" si="1"/>
        <v>98.54705882352941</v>
      </c>
    </row>
    <row r="14" spans="1:9" ht="25.5">
      <c r="A14" s="29" t="s">
        <v>104</v>
      </c>
      <c r="B14" s="39" t="s">
        <v>98</v>
      </c>
      <c r="C14" s="33"/>
      <c r="D14" s="33"/>
      <c r="E14" s="40"/>
      <c r="F14" s="41"/>
      <c r="G14" s="42">
        <f>G15</f>
        <v>1457.1999999999998</v>
      </c>
      <c r="H14" s="42">
        <f>H15</f>
        <v>74.6</v>
      </c>
      <c r="I14" s="60">
        <f t="shared" si="1"/>
        <v>5.119407082075213</v>
      </c>
    </row>
    <row r="15" spans="1:9" ht="40.5">
      <c r="A15" s="15" t="s">
        <v>8</v>
      </c>
      <c r="B15" s="43" t="s">
        <v>98</v>
      </c>
      <c r="C15" s="33" t="s">
        <v>14</v>
      </c>
      <c r="D15" s="33"/>
      <c r="E15" s="40"/>
      <c r="F15" s="41"/>
      <c r="G15" s="44">
        <f>G16+G19</f>
        <v>1457.1999999999998</v>
      </c>
      <c r="H15" s="44">
        <f>H16+H19</f>
        <v>74.6</v>
      </c>
      <c r="I15" s="60">
        <f t="shared" si="1"/>
        <v>5.119407082075213</v>
      </c>
    </row>
    <row r="16" spans="1:9" ht="12.75">
      <c r="A16" s="11" t="s">
        <v>9</v>
      </c>
      <c r="B16" s="43" t="s">
        <v>98</v>
      </c>
      <c r="C16" s="45" t="s">
        <v>14</v>
      </c>
      <c r="D16" s="45" t="s">
        <v>12</v>
      </c>
      <c r="E16" s="46"/>
      <c r="F16" s="40"/>
      <c r="G16" s="44">
        <f>G17</f>
        <v>1382.6</v>
      </c>
      <c r="H16" s="44">
        <f>H17</f>
        <v>0</v>
      </c>
      <c r="I16" s="60">
        <f t="shared" si="1"/>
        <v>0</v>
      </c>
    </row>
    <row r="17" spans="1:9" ht="12.75">
      <c r="A17" s="27" t="s">
        <v>99</v>
      </c>
      <c r="B17" s="43" t="s">
        <v>98</v>
      </c>
      <c r="C17" s="45" t="s">
        <v>14</v>
      </c>
      <c r="D17" s="45" t="s">
        <v>12</v>
      </c>
      <c r="E17" s="46">
        <v>13</v>
      </c>
      <c r="F17" s="40"/>
      <c r="G17" s="44">
        <f>G18</f>
        <v>1382.6</v>
      </c>
      <c r="H17" s="44">
        <f>H18</f>
        <v>0</v>
      </c>
      <c r="I17" s="60">
        <f t="shared" si="1"/>
        <v>0</v>
      </c>
    </row>
    <row r="18" spans="1:9" ht="38.25">
      <c r="A18" s="27" t="s">
        <v>105</v>
      </c>
      <c r="B18" s="43" t="s">
        <v>98</v>
      </c>
      <c r="C18" s="45" t="s">
        <v>14</v>
      </c>
      <c r="D18" s="45" t="s">
        <v>12</v>
      </c>
      <c r="E18" s="46">
        <v>13</v>
      </c>
      <c r="F18" s="41" t="s">
        <v>100</v>
      </c>
      <c r="G18" s="44">
        <v>1382.6</v>
      </c>
      <c r="H18" s="63">
        <f>'С освоением'!H33</f>
        <v>0</v>
      </c>
      <c r="I18" s="60">
        <f t="shared" si="1"/>
        <v>0</v>
      </c>
    </row>
    <row r="19" spans="1:9" ht="12.75">
      <c r="A19" s="28" t="s">
        <v>101</v>
      </c>
      <c r="B19" s="43" t="s">
        <v>98</v>
      </c>
      <c r="C19" s="45" t="s">
        <v>14</v>
      </c>
      <c r="D19" s="33" t="s">
        <v>102</v>
      </c>
      <c r="E19" s="40"/>
      <c r="F19" s="41"/>
      <c r="G19" s="44">
        <f>G20</f>
        <v>74.6</v>
      </c>
      <c r="H19" s="44">
        <f>H20</f>
        <v>74.6</v>
      </c>
      <c r="I19" s="60">
        <f t="shared" si="1"/>
        <v>100</v>
      </c>
    </row>
    <row r="20" spans="1:9" ht="12.75">
      <c r="A20" s="27" t="s">
        <v>103</v>
      </c>
      <c r="B20" s="47" t="s">
        <v>98</v>
      </c>
      <c r="C20" s="45" t="s">
        <v>14</v>
      </c>
      <c r="D20" s="33" t="s">
        <v>102</v>
      </c>
      <c r="E20" s="41" t="s">
        <v>102</v>
      </c>
      <c r="F20" s="41"/>
      <c r="G20" s="44">
        <f>G21</f>
        <v>74.6</v>
      </c>
      <c r="H20" s="44">
        <f>H21</f>
        <v>74.6</v>
      </c>
      <c r="I20" s="60">
        <f t="shared" si="1"/>
        <v>100</v>
      </c>
    </row>
    <row r="21" spans="1:9" ht="38.25">
      <c r="A21" s="27" t="s">
        <v>105</v>
      </c>
      <c r="B21" s="47" t="s">
        <v>98</v>
      </c>
      <c r="C21" s="45" t="s">
        <v>14</v>
      </c>
      <c r="D21" s="33" t="s">
        <v>102</v>
      </c>
      <c r="E21" s="41" t="s">
        <v>102</v>
      </c>
      <c r="F21" s="41" t="s">
        <v>100</v>
      </c>
      <c r="G21" s="44">
        <v>74.6</v>
      </c>
      <c r="H21" s="63">
        <f>'С освоением'!H36</f>
        <v>74.6</v>
      </c>
      <c r="I21" s="60">
        <f t="shared" si="1"/>
        <v>100</v>
      </c>
    </row>
    <row r="22" spans="1:9" ht="39.75" customHeight="1">
      <c r="A22" s="7" t="s">
        <v>38</v>
      </c>
      <c r="B22" s="32" t="s">
        <v>39</v>
      </c>
      <c r="C22" s="64"/>
      <c r="D22" s="65"/>
      <c r="E22" s="66"/>
      <c r="F22" s="66"/>
      <c r="G22" s="67">
        <f>G23</f>
        <v>21362.699999999997</v>
      </c>
      <c r="H22" s="67">
        <f>H23</f>
        <v>18407.299999999996</v>
      </c>
      <c r="I22" s="60">
        <f t="shared" si="1"/>
        <v>86.16560640742976</v>
      </c>
    </row>
    <row r="23" spans="1:9" ht="27.75" customHeight="1">
      <c r="A23" s="15" t="s">
        <v>40</v>
      </c>
      <c r="B23" s="32" t="s">
        <v>39</v>
      </c>
      <c r="C23" s="33" t="s">
        <v>41</v>
      </c>
      <c r="D23" s="48"/>
      <c r="E23" s="49"/>
      <c r="F23" s="49"/>
      <c r="G23" s="63">
        <f>G24</f>
        <v>21362.699999999997</v>
      </c>
      <c r="H23" s="63">
        <f>H24</f>
        <v>18407.299999999996</v>
      </c>
      <c r="I23" s="60">
        <f t="shared" si="1"/>
        <v>86.16560640742976</v>
      </c>
    </row>
    <row r="24" spans="1:9" ht="12.75">
      <c r="A24" s="16" t="s">
        <v>42</v>
      </c>
      <c r="B24" s="32" t="s">
        <v>39</v>
      </c>
      <c r="C24" s="33" t="s">
        <v>41</v>
      </c>
      <c r="D24" s="33" t="s">
        <v>43</v>
      </c>
      <c r="E24" s="33"/>
      <c r="F24" s="50"/>
      <c r="G24" s="63">
        <f>G25+G32+G38</f>
        <v>21362.699999999997</v>
      </c>
      <c r="H24" s="63">
        <f>H25+H32+H38</f>
        <v>18407.299999999996</v>
      </c>
      <c r="I24" s="60">
        <f t="shared" si="1"/>
        <v>86.16560640742976</v>
      </c>
    </row>
    <row r="25" spans="1:9" ht="12.75">
      <c r="A25" s="16" t="s">
        <v>44</v>
      </c>
      <c r="B25" s="32" t="s">
        <v>39</v>
      </c>
      <c r="C25" s="33" t="s">
        <v>41</v>
      </c>
      <c r="D25" s="33" t="s">
        <v>43</v>
      </c>
      <c r="E25" s="33" t="s">
        <v>45</v>
      </c>
      <c r="F25" s="50"/>
      <c r="G25" s="63">
        <f>G26+G27</f>
        <v>9225.3</v>
      </c>
      <c r="H25" s="63">
        <f>H26+H27</f>
        <v>6512.699999999999</v>
      </c>
      <c r="I25" s="60">
        <f t="shared" si="1"/>
        <v>70.59607817631947</v>
      </c>
    </row>
    <row r="26" spans="1:9" ht="12.75">
      <c r="A26" s="16" t="s">
        <v>11</v>
      </c>
      <c r="B26" s="32" t="s">
        <v>39</v>
      </c>
      <c r="C26" s="33" t="s">
        <v>41</v>
      </c>
      <c r="D26" s="33" t="s">
        <v>43</v>
      </c>
      <c r="E26" s="33" t="s">
        <v>45</v>
      </c>
      <c r="F26" s="41" t="s">
        <v>13</v>
      </c>
      <c r="G26" s="63">
        <f>'С освоением'!G41</f>
        <v>1695.6</v>
      </c>
      <c r="H26" s="63">
        <f>'С освоением'!H41</f>
        <v>1668.6</v>
      </c>
      <c r="I26" s="60">
        <f t="shared" si="1"/>
        <v>98.40764331210191</v>
      </c>
    </row>
    <row r="27" spans="1:9" ht="24" customHeight="1">
      <c r="A27" s="16" t="s">
        <v>46</v>
      </c>
      <c r="B27" s="32" t="s">
        <v>39</v>
      </c>
      <c r="C27" s="33" t="s">
        <v>41</v>
      </c>
      <c r="D27" s="33" t="s">
        <v>43</v>
      </c>
      <c r="E27" s="33" t="s">
        <v>45</v>
      </c>
      <c r="F27" s="41" t="s">
        <v>47</v>
      </c>
      <c r="G27" s="63">
        <f>G28+G29+G30+G31</f>
        <v>7529.7</v>
      </c>
      <c r="H27" s="63">
        <f>H28+H29+H30+H31</f>
        <v>4844.099999999999</v>
      </c>
      <c r="I27" s="60">
        <f t="shared" si="1"/>
        <v>64.33324036814216</v>
      </c>
    </row>
    <row r="28" spans="1:9" ht="51">
      <c r="A28" s="23" t="s">
        <v>91</v>
      </c>
      <c r="B28" s="32" t="s">
        <v>39</v>
      </c>
      <c r="C28" s="33"/>
      <c r="D28" s="33"/>
      <c r="E28" s="33"/>
      <c r="F28" s="41"/>
      <c r="G28" s="63">
        <f>'С освоением'!G45</f>
        <v>4811</v>
      </c>
      <c r="H28" s="63">
        <f>'С освоением'!H45</f>
        <v>3191.4</v>
      </c>
      <c r="I28" s="60">
        <f t="shared" si="1"/>
        <v>66.33548118894201</v>
      </c>
    </row>
    <row r="29" spans="1:9" ht="51">
      <c r="A29" s="24" t="s">
        <v>92</v>
      </c>
      <c r="B29" s="32" t="s">
        <v>39</v>
      </c>
      <c r="C29" s="33"/>
      <c r="D29" s="33"/>
      <c r="E29" s="33"/>
      <c r="F29" s="41"/>
      <c r="G29" s="63">
        <f>'С освоением'!G46</f>
        <v>2512.9</v>
      </c>
      <c r="H29" s="63">
        <f>'С освоением'!H46</f>
        <v>1447.5</v>
      </c>
      <c r="I29" s="60">
        <f t="shared" si="1"/>
        <v>57.602769708305146</v>
      </c>
    </row>
    <row r="30" spans="1:9" ht="38.25">
      <c r="A30" s="23" t="s">
        <v>94</v>
      </c>
      <c r="B30" s="32" t="s">
        <v>39</v>
      </c>
      <c r="C30" s="33"/>
      <c r="D30" s="33"/>
      <c r="E30" s="33"/>
      <c r="F30" s="41"/>
      <c r="G30" s="63">
        <f>'С освоением'!G47</f>
        <v>101</v>
      </c>
      <c r="H30" s="63">
        <f>'С освоением'!H47</f>
        <v>101</v>
      </c>
      <c r="I30" s="60">
        <f t="shared" si="1"/>
        <v>100</v>
      </c>
    </row>
    <row r="31" spans="1:9" ht="51">
      <c r="A31" s="25" t="s">
        <v>95</v>
      </c>
      <c r="B31" s="32" t="s">
        <v>39</v>
      </c>
      <c r="C31" s="33"/>
      <c r="D31" s="33"/>
      <c r="E31" s="33"/>
      <c r="F31" s="41"/>
      <c r="G31" s="63">
        <f>'С освоением'!G48</f>
        <v>104.8</v>
      </c>
      <c r="H31" s="63">
        <f>'С освоением'!H48</f>
        <v>104.2</v>
      </c>
      <c r="I31" s="60">
        <f t="shared" si="1"/>
        <v>99.42748091603055</v>
      </c>
    </row>
    <row r="32" spans="1:9" ht="12.75">
      <c r="A32" s="19" t="s">
        <v>52</v>
      </c>
      <c r="B32" s="32" t="s">
        <v>39</v>
      </c>
      <c r="C32" s="33" t="s">
        <v>41</v>
      </c>
      <c r="D32" s="33" t="s">
        <v>43</v>
      </c>
      <c r="E32" s="33" t="s">
        <v>53</v>
      </c>
      <c r="F32" s="41"/>
      <c r="G32" s="63">
        <f>G33+G34</f>
        <v>11350.9</v>
      </c>
      <c r="H32" s="63">
        <f>H33+H34</f>
        <v>11108.099999999999</v>
      </c>
      <c r="I32" s="60">
        <f t="shared" si="1"/>
        <v>97.8609625668449</v>
      </c>
    </row>
    <row r="33" spans="1:9" ht="12.75">
      <c r="A33" s="16" t="s">
        <v>11</v>
      </c>
      <c r="B33" s="32" t="s">
        <v>39</v>
      </c>
      <c r="C33" s="33" t="s">
        <v>41</v>
      </c>
      <c r="D33" s="33" t="s">
        <v>43</v>
      </c>
      <c r="E33" s="33" t="s">
        <v>53</v>
      </c>
      <c r="F33" s="41" t="s">
        <v>13</v>
      </c>
      <c r="G33" s="63">
        <f>'С освоением'!G50</f>
        <v>1342.3</v>
      </c>
      <c r="H33" s="63">
        <f>'С освоением'!H50</f>
        <v>1336.6</v>
      </c>
      <c r="I33" s="60">
        <f t="shared" si="1"/>
        <v>99.5753557326976</v>
      </c>
    </row>
    <row r="34" spans="1:9" ht="25.5">
      <c r="A34" s="16" t="s">
        <v>46</v>
      </c>
      <c r="B34" s="32" t="s">
        <v>39</v>
      </c>
      <c r="C34" s="33" t="s">
        <v>41</v>
      </c>
      <c r="D34" s="33" t="s">
        <v>43</v>
      </c>
      <c r="E34" s="33" t="s">
        <v>53</v>
      </c>
      <c r="F34" s="41" t="s">
        <v>47</v>
      </c>
      <c r="G34" s="63">
        <f>G35+G36+G37</f>
        <v>10008.6</v>
      </c>
      <c r="H34" s="63">
        <f>H35+H36+H37</f>
        <v>9771.499999999998</v>
      </c>
      <c r="I34" s="60">
        <f t="shared" si="1"/>
        <v>97.63103730791516</v>
      </c>
    </row>
    <row r="35" spans="1:9" ht="51">
      <c r="A35" s="23" t="s">
        <v>91</v>
      </c>
      <c r="B35" s="32" t="s">
        <v>39</v>
      </c>
      <c r="C35" s="33" t="s">
        <v>41</v>
      </c>
      <c r="D35" s="33"/>
      <c r="E35" s="33"/>
      <c r="F35" s="41"/>
      <c r="G35" s="63">
        <f>'С освоением'!G56</f>
        <v>2943.7</v>
      </c>
      <c r="H35" s="63">
        <f>'С освоением'!H56</f>
        <v>2943.7</v>
      </c>
      <c r="I35" s="60">
        <f t="shared" si="1"/>
        <v>100</v>
      </c>
    </row>
    <row r="36" spans="1:9" ht="51">
      <c r="A36" s="24" t="s">
        <v>92</v>
      </c>
      <c r="B36" s="32" t="s">
        <v>39</v>
      </c>
      <c r="C36" s="33" t="s">
        <v>41</v>
      </c>
      <c r="D36" s="33"/>
      <c r="E36" s="33"/>
      <c r="F36" s="41"/>
      <c r="G36" s="63">
        <f>'С освоением'!G57</f>
        <v>6576.2</v>
      </c>
      <c r="H36" s="63">
        <f>'С освоением'!H57</f>
        <v>6341.9</v>
      </c>
      <c r="I36" s="60">
        <f t="shared" si="1"/>
        <v>96.43715215473982</v>
      </c>
    </row>
    <row r="37" spans="1:9" ht="51">
      <c r="A37" s="25" t="s">
        <v>95</v>
      </c>
      <c r="B37" s="32" t="s">
        <v>39</v>
      </c>
      <c r="C37" s="33" t="s">
        <v>41</v>
      </c>
      <c r="D37" s="33"/>
      <c r="E37" s="33"/>
      <c r="F37" s="41"/>
      <c r="G37" s="63">
        <f>'С освоением'!G58</f>
        <v>488.7</v>
      </c>
      <c r="H37" s="63">
        <f>'С освоением'!H58</f>
        <v>485.9</v>
      </c>
      <c r="I37" s="60"/>
    </row>
    <row r="38" spans="1:9" ht="15.75" customHeight="1">
      <c r="A38" s="16" t="s">
        <v>54</v>
      </c>
      <c r="B38" s="32" t="s">
        <v>39</v>
      </c>
      <c r="C38" s="33" t="s">
        <v>41</v>
      </c>
      <c r="D38" s="33" t="s">
        <v>43</v>
      </c>
      <c r="E38" s="33" t="s">
        <v>55</v>
      </c>
      <c r="F38" s="41"/>
      <c r="G38" s="63">
        <f>G39</f>
        <v>786.5</v>
      </c>
      <c r="H38" s="63">
        <f>H39</f>
        <v>786.5</v>
      </c>
      <c r="I38" s="60">
        <f t="shared" si="1"/>
        <v>100</v>
      </c>
    </row>
    <row r="39" spans="1:9" ht="25.5">
      <c r="A39" s="16" t="s">
        <v>46</v>
      </c>
      <c r="B39" s="32" t="s">
        <v>39</v>
      </c>
      <c r="C39" s="33" t="s">
        <v>41</v>
      </c>
      <c r="D39" s="33" t="s">
        <v>43</v>
      </c>
      <c r="E39" s="33" t="s">
        <v>55</v>
      </c>
      <c r="F39" s="41" t="s">
        <v>47</v>
      </c>
      <c r="G39" s="63">
        <f>G40+G41+G42</f>
        <v>786.5</v>
      </c>
      <c r="H39" s="63">
        <f>H40+H41+H42</f>
        <v>786.5</v>
      </c>
      <c r="I39" s="60">
        <f t="shared" si="1"/>
        <v>100</v>
      </c>
    </row>
    <row r="40" spans="1:9" ht="51">
      <c r="A40" s="23" t="s">
        <v>91</v>
      </c>
      <c r="B40" s="32" t="s">
        <v>39</v>
      </c>
      <c r="C40" s="33" t="s">
        <v>41</v>
      </c>
      <c r="D40" s="33"/>
      <c r="E40" s="33"/>
      <c r="F40" s="41"/>
      <c r="G40" s="63">
        <f>'С освоением'!G63</f>
        <v>51</v>
      </c>
      <c r="H40" s="63">
        <f>'С освоением'!H63</f>
        <v>51</v>
      </c>
      <c r="I40" s="60">
        <f t="shared" si="1"/>
        <v>100</v>
      </c>
    </row>
    <row r="41" spans="1:9" ht="51">
      <c r="A41" s="24" t="s">
        <v>92</v>
      </c>
      <c r="B41" s="32" t="s">
        <v>39</v>
      </c>
      <c r="C41" s="33" t="s">
        <v>41</v>
      </c>
      <c r="D41" s="33"/>
      <c r="E41" s="33"/>
      <c r="F41" s="41"/>
      <c r="G41" s="63">
        <f>'С освоением'!G64</f>
        <v>51</v>
      </c>
      <c r="H41" s="63">
        <f>'С освоением'!H64</f>
        <v>51</v>
      </c>
      <c r="I41" s="60">
        <f t="shared" si="1"/>
        <v>100</v>
      </c>
    </row>
    <row r="42" spans="1:9" ht="38.25">
      <c r="A42" s="23" t="s">
        <v>94</v>
      </c>
      <c r="B42" s="32" t="s">
        <v>39</v>
      </c>
      <c r="C42" s="33" t="s">
        <v>41</v>
      </c>
      <c r="D42" s="33"/>
      <c r="E42" s="33"/>
      <c r="F42" s="41"/>
      <c r="G42" s="63">
        <f>'С освоением'!G65</f>
        <v>684.5</v>
      </c>
      <c r="H42" s="63">
        <f>'С освоением'!H65</f>
        <v>684.5</v>
      </c>
      <c r="I42" s="60">
        <f t="shared" si="1"/>
        <v>100</v>
      </c>
    </row>
    <row r="43" spans="1:9" ht="37.5" customHeight="1">
      <c r="A43" s="7" t="s">
        <v>62</v>
      </c>
      <c r="B43" s="32" t="s">
        <v>63</v>
      </c>
      <c r="C43" s="33"/>
      <c r="D43" s="48"/>
      <c r="E43" s="49"/>
      <c r="F43" s="49"/>
      <c r="G43" s="67">
        <f aca="true" t="shared" si="2" ref="G43:H46">G44</f>
        <v>66587.5</v>
      </c>
      <c r="H43" s="67">
        <f t="shared" si="2"/>
        <v>56348.5</v>
      </c>
      <c r="I43" s="60">
        <f t="shared" si="1"/>
        <v>84.62324009761592</v>
      </c>
    </row>
    <row r="44" spans="1:9" ht="27.75" customHeight="1">
      <c r="A44" s="15" t="s">
        <v>97</v>
      </c>
      <c r="B44" s="37" t="s">
        <v>63</v>
      </c>
      <c r="C44" s="33" t="s">
        <v>96</v>
      </c>
      <c r="D44" s="37"/>
      <c r="E44" s="37"/>
      <c r="F44" s="37"/>
      <c r="G44" s="63">
        <f t="shared" si="2"/>
        <v>66587.5</v>
      </c>
      <c r="H44" s="63">
        <f t="shared" si="2"/>
        <v>56348.5</v>
      </c>
      <c r="I44" s="60">
        <f t="shared" si="1"/>
        <v>84.62324009761592</v>
      </c>
    </row>
    <row r="45" spans="1:9" ht="12.75">
      <c r="A45" s="12" t="s">
        <v>64</v>
      </c>
      <c r="B45" s="37" t="s">
        <v>63</v>
      </c>
      <c r="C45" s="33" t="s">
        <v>96</v>
      </c>
      <c r="D45" s="53" t="s">
        <v>65</v>
      </c>
      <c r="E45" s="37"/>
      <c r="F45" s="37"/>
      <c r="G45" s="63">
        <f t="shared" si="2"/>
        <v>66587.5</v>
      </c>
      <c r="H45" s="63">
        <f t="shared" si="2"/>
        <v>56348.5</v>
      </c>
      <c r="I45" s="60">
        <f t="shared" si="1"/>
        <v>84.62324009761592</v>
      </c>
    </row>
    <row r="46" spans="1:9" ht="12.75">
      <c r="A46" s="12" t="s">
        <v>66</v>
      </c>
      <c r="B46" s="37" t="s">
        <v>63</v>
      </c>
      <c r="C46" s="33" t="s">
        <v>96</v>
      </c>
      <c r="D46" s="53" t="s">
        <v>65</v>
      </c>
      <c r="E46" s="37">
        <v>10</v>
      </c>
      <c r="F46" s="37"/>
      <c r="G46" s="63">
        <f t="shared" si="2"/>
        <v>66587.5</v>
      </c>
      <c r="H46" s="63">
        <f t="shared" si="2"/>
        <v>56348.5</v>
      </c>
      <c r="I46" s="60">
        <f t="shared" si="1"/>
        <v>84.62324009761592</v>
      </c>
    </row>
    <row r="47" spans="1:9" ht="12.75">
      <c r="A47" s="12" t="s">
        <v>11</v>
      </c>
      <c r="B47" s="37" t="s">
        <v>63</v>
      </c>
      <c r="C47" s="33" t="s">
        <v>96</v>
      </c>
      <c r="D47" s="53" t="s">
        <v>65</v>
      </c>
      <c r="E47" s="37">
        <v>10</v>
      </c>
      <c r="F47" s="53" t="s">
        <v>13</v>
      </c>
      <c r="G47" s="63">
        <f>'С освоением'!G70</f>
        <v>66587.5</v>
      </c>
      <c r="H47" s="63">
        <f>'С освоением'!H70</f>
        <v>56348.5</v>
      </c>
      <c r="I47" s="60">
        <f t="shared" si="1"/>
        <v>84.62324009761592</v>
      </c>
    </row>
    <row r="48" spans="1:9" ht="39" customHeight="1">
      <c r="A48" s="7" t="s">
        <v>73</v>
      </c>
      <c r="B48" s="54" t="s">
        <v>74</v>
      </c>
      <c r="C48" s="54"/>
      <c r="D48" s="55"/>
      <c r="E48" s="55"/>
      <c r="F48" s="55"/>
      <c r="G48" s="67">
        <f aca="true" t="shared" si="3" ref="G48:H51">G49</f>
        <v>6849.6</v>
      </c>
      <c r="H48" s="67">
        <f t="shared" si="3"/>
        <v>6686</v>
      </c>
      <c r="I48" s="60">
        <f t="shared" si="1"/>
        <v>97.61153935996262</v>
      </c>
    </row>
    <row r="49" spans="1:9" ht="30" customHeight="1">
      <c r="A49" s="15" t="s">
        <v>16</v>
      </c>
      <c r="B49" s="37" t="s">
        <v>74</v>
      </c>
      <c r="C49" s="53" t="s">
        <v>15</v>
      </c>
      <c r="D49" s="37"/>
      <c r="E49" s="37"/>
      <c r="F49" s="12"/>
      <c r="G49" s="63">
        <f t="shared" si="3"/>
        <v>6849.6</v>
      </c>
      <c r="H49" s="63">
        <f t="shared" si="3"/>
        <v>6686</v>
      </c>
      <c r="I49" s="60">
        <f t="shared" si="1"/>
        <v>97.61153935996262</v>
      </c>
    </row>
    <row r="50" spans="1:9" ht="12.75">
      <c r="A50" s="12" t="s">
        <v>64</v>
      </c>
      <c r="B50" s="53" t="s">
        <v>74</v>
      </c>
      <c r="C50" s="53" t="s">
        <v>15</v>
      </c>
      <c r="D50" s="53" t="s">
        <v>65</v>
      </c>
      <c r="E50" s="53"/>
      <c r="F50" s="56"/>
      <c r="G50" s="63">
        <f t="shared" si="3"/>
        <v>6849.6</v>
      </c>
      <c r="H50" s="63">
        <f t="shared" si="3"/>
        <v>6686</v>
      </c>
      <c r="I50" s="60">
        <f t="shared" si="1"/>
        <v>97.61153935996262</v>
      </c>
    </row>
    <row r="51" spans="1:9" ht="12.75">
      <c r="A51" s="12" t="s">
        <v>75</v>
      </c>
      <c r="B51" s="53" t="s">
        <v>74</v>
      </c>
      <c r="C51" s="53" t="s">
        <v>15</v>
      </c>
      <c r="D51" s="53" t="s">
        <v>65</v>
      </c>
      <c r="E51" s="53" t="s">
        <v>12</v>
      </c>
      <c r="F51" s="68"/>
      <c r="G51" s="63">
        <f t="shared" si="3"/>
        <v>6849.6</v>
      </c>
      <c r="H51" s="63">
        <f t="shared" si="3"/>
        <v>6686</v>
      </c>
      <c r="I51" s="60">
        <f t="shared" si="1"/>
        <v>97.61153935996262</v>
      </c>
    </row>
    <row r="52" spans="1:9" ht="22.5" customHeight="1">
      <c r="A52" s="17" t="s">
        <v>76</v>
      </c>
      <c r="B52" s="53" t="s">
        <v>74</v>
      </c>
      <c r="C52" s="53" t="s">
        <v>15</v>
      </c>
      <c r="D52" s="53" t="s">
        <v>65</v>
      </c>
      <c r="E52" s="53" t="s">
        <v>12</v>
      </c>
      <c r="F52" s="53" t="s">
        <v>77</v>
      </c>
      <c r="G52" s="63">
        <f>'С освоением'!G84</f>
        <v>6849.6</v>
      </c>
      <c r="H52" s="63">
        <f>'С освоением'!H84</f>
        <v>6686</v>
      </c>
      <c r="I52" s="60">
        <f t="shared" si="1"/>
        <v>97.61153935996262</v>
      </c>
    </row>
  </sheetData>
  <sheetProtection/>
  <mergeCells count="3">
    <mergeCell ref="A4:G4"/>
    <mergeCell ref="A2:I2"/>
    <mergeCell ref="D3:I3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M96"/>
  <sheetViews>
    <sheetView tabSelected="1" workbookViewId="0" topLeftCell="A82">
      <selection activeCell="J99" sqref="J99"/>
    </sheetView>
  </sheetViews>
  <sheetFormatPr defaultColWidth="9.00390625" defaultRowHeight="12.75" outlineLevelRow="1"/>
  <cols>
    <col min="1" max="1" width="55.25390625" style="1" customWidth="1"/>
    <col min="2" max="2" width="9.625" style="3" customWidth="1"/>
    <col min="3" max="3" width="5.25390625" style="3" customWidth="1"/>
    <col min="4" max="4" width="5.875" style="1" customWidth="1"/>
    <col min="5" max="5" width="4.875" style="1" customWidth="1"/>
    <col min="6" max="6" width="4.625" style="1" customWidth="1"/>
    <col min="7" max="7" width="11.625" style="13" customWidth="1"/>
    <col min="8" max="8" width="11.25390625" style="2" customWidth="1"/>
    <col min="9" max="9" width="11.00390625" style="2" customWidth="1"/>
    <col min="10" max="10" width="7.625" style="1" customWidth="1"/>
    <col min="11" max="11" width="6.875" style="1" customWidth="1"/>
    <col min="12" max="16384" width="9.125" style="1" customWidth="1"/>
  </cols>
  <sheetData>
    <row r="2" spans="1:11" ht="15.75">
      <c r="A2" s="115" t="s">
        <v>114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ht="12.75">
      <c r="I3" s="13" t="s">
        <v>17</v>
      </c>
    </row>
    <row r="4" spans="1:11" ht="53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87</v>
      </c>
      <c r="H4" s="5" t="s">
        <v>20</v>
      </c>
      <c r="I4" s="5" t="s">
        <v>19</v>
      </c>
      <c r="J4" s="14" t="s">
        <v>112</v>
      </c>
      <c r="K4" s="14" t="s">
        <v>120</v>
      </c>
    </row>
    <row r="5" spans="1:13" s="73" customFormat="1" ht="28.5">
      <c r="A5" s="69" t="s">
        <v>6</v>
      </c>
      <c r="B5" s="70"/>
      <c r="C5" s="70"/>
      <c r="D5" s="71"/>
      <c r="E5" s="71"/>
      <c r="F5" s="71"/>
      <c r="G5" s="99">
        <f>G6+C14+G29+G37+G66+G80</f>
        <v>121739.70000000001</v>
      </c>
      <c r="H5" s="99">
        <f>H6+D14+H29+H37+H66+H80</f>
        <v>106821.29999999999</v>
      </c>
      <c r="I5" s="99">
        <f>I6+E14+I29+I37+I66+I80</f>
        <v>106694.5</v>
      </c>
      <c r="J5" s="72">
        <f>H5/G5*100</f>
        <v>87.74565733281746</v>
      </c>
      <c r="K5" s="95">
        <f>(I5/G5)*100</f>
        <v>87.64150067726469</v>
      </c>
      <c r="M5" s="75"/>
    </row>
    <row r="6" spans="1:11" ht="38.25">
      <c r="A6" s="76" t="s">
        <v>7</v>
      </c>
      <c r="B6" s="82" t="s">
        <v>18</v>
      </c>
      <c r="C6" s="91"/>
      <c r="D6" s="92"/>
      <c r="E6" s="92"/>
      <c r="F6" s="92"/>
      <c r="G6" s="93">
        <f>G7</f>
        <v>25482.7</v>
      </c>
      <c r="H6" s="93">
        <f aca="true" t="shared" si="0" ref="H6:I8">H7</f>
        <v>25304.9</v>
      </c>
      <c r="I6" s="93">
        <f>I7</f>
        <v>25304.9</v>
      </c>
      <c r="J6" s="81">
        <f aca="true" t="shared" si="1" ref="J6:J69">H6/G6*100</f>
        <v>99.3022717372963</v>
      </c>
      <c r="K6" s="94">
        <f>(I6/G6)*100</f>
        <v>99.3022717372963</v>
      </c>
    </row>
    <row r="7" spans="1:11" ht="40.5">
      <c r="A7" s="10" t="s">
        <v>8</v>
      </c>
      <c r="B7" s="32" t="s">
        <v>18</v>
      </c>
      <c r="C7" s="33" t="s">
        <v>14</v>
      </c>
      <c r="D7" s="31"/>
      <c r="E7" s="9"/>
      <c r="F7" s="9"/>
      <c r="G7" s="100">
        <f>G8</f>
        <v>25482.7</v>
      </c>
      <c r="H7" s="100">
        <f t="shared" si="0"/>
        <v>25304.9</v>
      </c>
      <c r="I7" s="100">
        <f t="shared" si="0"/>
        <v>25304.9</v>
      </c>
      <c r="J7" s="72">
        <f t="shared" si="1"/>
        <v>99.3022717372963</v>
      </c>
      <c r="K7" s="96"/>
    </row>
    <row r="8" spans="1:11" ht="14.25">
      <c r="A8" s="11" t="s">
        <v>9</v>
      </c>
      <c r="B8" s="8" t="s">
        <v>18</v>
      </c>
      <c r="C8" s="34" t="s">
        <v>14</v>
      </c>
      <c r="D8" s="34" t="s">
        <v>12</v>
      </c>
      <c r="E8" s="8"/>
      <c r="F8" s="8"/>
      <c r="G8" s="100">
        <f>G9</f>
        <v>25482.7</v>
      </c>
      <c r="H8" s="100">
        <f t="shared" si="0"/>
        <v>25304.9</v>
      </c>
      <c r="I8" s="100">
        <f t="shared" si="0"/>
        <v>25304.9</v>
      </c>
      <c r="J8" s="72">
        <f t="shared" si="1"/>
        <v>99.3022717372963</v>
      </c>
      <c r="K8" s="96"/>
    </row>
    <row r="9" spans="1:11" ht="14.25">
      <c r="A9" s="11" t="s">
        <v>10</v>
      </c>
      <c r="B9" s="8" t="s">
        <v>18</v>
      </c>
      <c r="C9" s="34" t="s">
        <v>14</v>
      </c>
      <c r="D9" s="34" t="s">
        <v>12</v>
      </c>
      <c r="E9" s="35">
        <v>13</v>
      </c>
      <c r="F9" s="35"/>
      <c r="G9" s="100">
        <f>G10+G26</f>
        <v>25482.7</v>
      </c>
      <c r="H9" s="100">
        <f>H10+H26</f>
        <v>25304.9</v>
      </c>
      <c r="I9" s="100">
        <f>I10+I26</f>
        <v>25304.9</v>
      </c>
      <c r="J9" s="72">
        <f t="shared" si="1"/>
        <v>99.3022717372963</v>
      </c>
      <c r="K9" s="96"/>
    </row>
    <row r="10" spans="1:11" ht="14.25">
      <c r="A10" s="11" t="s">
        <v>11</v>
      </c>
      <c r="B10" s="8" t="s">
        <v>18</v>
      </c>
      <c r="C10" s="34" t="s">
        <v>14</v>
      </c>
      <c r="D10" s="34" t="s">
        <v>12</v>
      </c>
      <c r="E10" s="35">
        <v>13</v>
      </c>
      <c r="F10" s="36" t="s">
        <v>13</v>
      </c>
      <c r="G10" s="100">
        <f>SUM(G11:G25)</f>
        <v>16982.7</v>
      </c>
      <c r="H10" s="100">
        <f>SUM(H11:H25)</f>
        <v>16928.4</v>
      </c>
      <c r="I10" s="100">
        <f>SUM(I11:I25)</f>
        <v>16928.4</v>
      </c>
      <c r="J10" s="72">
        <f t="shared" si="1"/>
        <v>99.68026285572967</v>
      </c>
      <c r="K10" s="96"/>
    </row>
    <row r="11" spans="1:11" ht="38.25">
      <c r="A11" s="116" t="s">
        <v>24</v>
      </c>
      <c r="B11" s="8"/>
      <c r="C11" s="34"/>
      <c r="D11" s="34"/>
      <c r="E11" s="35"/>
      <c r="F11" s="36"/>
      <c r="G11" s="100">
        <v>1479.2</v>
      </c>
      <c r="H11" s="100">
        <v>1479.2</v>
      </c>
      <c r="I11" s="100">
        <v>1479.2</v>
      </c>
      <c r="J11" s="72">
        <f t="shared" si="1"/>
        <v>100</v>
      </c>
      <c r="K11" s="96"/>
    </row>
    <row r="12" spans="1:11" ht="63.75">
      <c r="A12" s="116" t="s">
        <v>34</v>
      </c>
      <c r="B12" s="8"/>
      <c r="C12" s="34"/>
      <c r="D12" s="34"/>
      <c r="E12" s="35"/>
      <c r="F12" s="36"/>
      <c r="G12" s="100">
        <v>1200</v>
      </c>
      <c r="H12" s="100">
        <v>1199</v>
      </c>
      <c r="I12" s="100">
        <v>1199</v>
      </c>
      <c r="J12" s="72">
        <f t="shared" si="1"/>
        <v>99.91666666666667</v>
      </c>
      <c r="K12" s="96"/>
    </row>
    <row r="13" spans="1:11" ht="55.5" customHeight="1">
      <c r="A13" s="116" t="s">
        <v>25</v>
      </c>
      <c r="B13" s="8"/>
      <c r="C13" s="34"/>
      <c r="D13" s="34"/>
      <c r="E13" s="35"/>
      <c r="F13" s="36"/>
      <c r="G13" s="100">
        <v>628.7</v>
      </c>
      <c r="H13" s="100">
        <v>628.7</v>
      </c>
      <c r="I13" s="100">
        <v>628.7</v>
      </c>
      <c r="J13" s="72">
        <f t="shared" si="1"/>
        <v>100</v>
      </c>
      <c r="K13" s="96"/>
    </row>
    <row r="14" spans="1:11" ht="32.25" customHeight="1">
      <c r="A14" s="116" t="s">
        <v>26</v>
      </c>
      <c r="B14" s="8"/>
      <c r="C14" s="34"/>
      <c r="D14" s="34"/>
      <c r="E14" s="35"/>
      <c r="F14" s="36"/>
      <c r="G14" s="100">
        <v>1653</v>
      </c>
      <c r="H14" s="100">
        <v>1653</v>
      </c>
      <c r="I14" s="100">
        <v>1653</v>
      </c>
      <c r="J14" s="72">
        <f t="shared" si="1"/>
        <v>100</v>
      </c>
      <c r="K14" s="96"/>
    </row>
    <row r="15" spans="1:11" ht="38.25">
      <c r="A15" s="116" t="s">
        <v>27</v>
      </c>
      <c r="B15" s="8"/>
      <c r="C15" s="34"/>
      <c r="D15" s="34"/>
      <c r="E15" s="35"/>
      <c r="F15" s="36"/>
      <c r="G15" s="100">
        <v>2916.2</v>
      </c>
      <c r="H15" s="100">
        <v>2916.1</v>
      </c>
      <c r="I15" s="100">
        <v>2916.1</v>
      </c>
      <c r="J15" s="72">
        <f t="shared" si="1"/>
        <v>99.99657087991221</v>
      </c>
      <c r="K15" s="96"/>
    </row>
    <row r="16" spans="1:11" ht="25.5">
      <c r="A16" s="116" t="s">
        <v>28</v>
      </c>
      <c r="B16" s="8"/>
      <c r="C16" s="34"/>
      <c r="D16" s="34"/>
      <c r="E16" s="35"/>
      <c r="F16" s="36"/>
      <c r="G16" s="100">
        <v>2845.5</v>
      </c>
      <c r="H16" s="100">
        <v>2845.2</v>
      </c>
      <c r="I16" s="100">
        <v>2845.2</v>
      </c>
      <c r="J16" s="72">
        <f t="shared" si="1"/>
        <v>99.98945703742751</v>
      </c>
      <c r="K16" s="96"/>
    </row>
    <row r="17" spans="1:11" ht="25.5">
      <c r="A17" s="116" t="s">
        <v>106</v>
      </c>
      <c r="B17" s="8"/>
      <c r="C17" s="34"/>
      <c r="D17" s="34"/>
      <c r="E17" s="35"/>
      <c r="F17" s="36"/>
      <c r="G17" s="100">
        <v>409.1</v>
      </c>
      <c r="H17" s="100">
        <v>371.3</v>
      </c>
      <c r="I17" s="100">
        <v>371.3</v>
      </c>
      <c r="J17" s="72">
        <f t="shared" si="1"/>
        <v>90.76020532877047</v>
      </c>
      <c r="K17" s="96"/>
    </row>
    <row r="18" spans="1:11" ht="25.5">
      <c r="A18" s="116" t="s">
        <v>29</v>
      </c>
      <c r="B18" s="8"/>
      <c r="C18" s="34"/>
      <c r="D18" s="34"/>
      <c r="E18" s="35"/>
      <c r="F18" s="36"/>
      <c r="G18" s="100">
        <v>27</v>
      </c>
      <c r="H18" s="100">
        <v>27</v>
      </c>
      <c r="I18" s="100">
        <v>27</v>
      </c>
      <c r="J18" s="72">
        <f t="shared" si="1"/>
        <v>100</v>
      </c>
      <c r="K18" s="96"/>
    </row>
    <row r="19" spans="1:11" ht="54" customHeight="1">
      <c r="A19" s="116" t="s">
        <v>107</v>
      </c>
      <c r="B19" s="8"/>
      <c r="C19" s="34"/>
      <c r="D19" s="34"/>
      <c r="E19" s="35"/>
      <c r="F19" s="36"/>
      <c r="G19" s="100">
        <v>218</v>
      </c>
      <c r="H19" s="100">
        <v>212.7</v>
      </c>
      <c r="I19" s="100">
        <v>212.7</v>
      </c>
      <c r="J19" s="72">
        <f t="shared" si="1"/>
        <v>97.56880733944953</v>
      </c>
      <c r="K19" s="96"/>
    </row>
    <row r="20" spans="1:11" ht="25.5">
      <c r="A20" s="116" t="s">
        <v>21</v>
      </c>
      <c r="B20" s="8"/>
      <c r="C20" s="34"/>
      <c r="D20" s="34"/>
      <c r="E20" s="35"/>
      <c r="F20" s="36"/>
      <c r="G20" s="100">
        <v>1513.4</v>
      </c>
      <c r="H20" s="100">
        <v>1510.7</v>
      </c>
      <c r="I20" s="100">
        <v>1510.7</v>
      </c>
      <c r="J20" s="72">
        <f t="shared" si="1"/>
        <v>99.82159376238931</v>
      </c>
      <c r="K20" s="96"/>
    </row>
    <row r="21" spans="1:11" ht="14.25">
      <c r="A21" s="116" t="s">
        <v>23</v>
      </c>
      <c r="B21" s="8"/>
      <c r="C21" s="34"/>
      <c r="D21" s="34"/>
      <c r="E21" s="35"/>
      <c r="F21" s="36"/>
      <c r="G21" s="100">
        <v>1768.2</v>
      </c>
      <c r="H21" s="100">
        <v>1762.2</v>
      </c>
      <c r="I21" s="100">
        <v>1762.2</v>
      </c>
      <c r="J21" s="72">
        <f t="shared" si="1"/>
        <v>99.660671869698</v>
      </c>
      <c r="K21" s="96"/>
    </row>
    <row r="22" spans="1:11" ht="25.5">
      <c r="A22" s="116" t="s">
        <v>22</v>
      </c>
      <c r="B22" s="8"/>
      <c r="C22" s="34"/>
      <c r="D22" s="34"/>
      <c r="E22" s="35"/>
      <c r="F22" s="36"/>
      <c r="G22" s="100">
        <v>317</v>
      </c>
      <c r="H22" s="121">
        <v>315.9</v>
      </c>
      <c r="I22" s="100">
        <v>315.9</v>
      </c>
      <c r="J22" s="72">
        <f t="shared" si="1"/>
        <v>99.65299684542586</v>
      </c>
      <c r="K22" s="96"/>
    </row>
    <row r="23" spans="1:11" ht="17.25" customHeight="1">
      <c r="A23" s="116" t="s">
        <v>31</v>
      </c>
      <c r="B23" s="8"/>
      <c r="C23" s="34"/>
      <c r="D23" s="34"/>
      <c r="E23" s="35"/>
      <c r="F23" s="36"/>
      <c r="G23" s="100">
        <v>414</v>
      </c>
      <c r="H23" s="100">
        <v>414</v>
      </c>
      <c r="I23" s="100">
        <v>414</v>
      </c>
      <c r="J23" s="72">
        <f t="shared" si="1"/>
        <v>100</v>
      </c>
      <c r="K23" s="96"/>
    </row>
    <row r="24" spans="1:11" ht="51">
      <c r="A24" s="116" t="s">
        <v>32</v>
      </c>
      <c r="B24" s="8"/>
      <c r="C24" s="34"/>
      <c r="D24" s="34"/>
      <c r="E24" s="35"/>
      <c r="F24" s="36"/>
      <c r="G24" s="100">
        <v>1072.4</v>
      </c>
      <c r="H24" s="100">
        <v>1072.4</v>
      </c>
      <c r="I24" s="100">
        <v>1072.4</v>
      </c>
      <c r="J24" s="72">
        <f t="shared" si="1"/>
        <v>100</v>
      </c>
      <c r="K24" s="96"/>
    </row>
    <row r="25" spans="1:11" ht="38.25">
      <c r="A25" s="116" t="s">
        <v>33</v>
      </c>
      <c r="B25" s="8"/>
      <c r="C25" s="34"/>
      <c r="D25" s="34"/>
      <c r="E25" s="35"/>
      <c r="F25" s="36"/>
      <c r="G25" s="100">
        <v>521</v>
      </c>
      <c r="H25" s="100">
        <v>521</v>
      </c>
      <c r="I25" s="100">
        <v>521</v>
      </c>
      <c r="J25" s="72">
        <f t="shared" si="1"/>
        <v>100</v>
      </c>
      <c r="K25" s="96"/>
    </row>
    <row r="26" spans="1:11" ht="14.25">
      <c r="A26" s="11" t="s">
        <v>35</v>
      </c>
      <c r="B26" s="8" t="s">
        <v>18</v>
      </c>
      <c r="C26" s="34" t="s">
        <v>14</v>
      </c>
      <c r="D26" s="34" t="s">
        <v>12</v>
      </c>
      <c r="E26" s="35">
        <v>13</v>
      </c>
      <c r="F26" s="36" t="s">
        <v>36</v>
      </c>
      <c r="G26" s="100">
        <f>G28+G27</f>
        <v>8500</v>
      </c>
      <c r="H26" s="100">
        <f>H28+H27</f>
        <v>8376.5</v>
      </c>
      <c r="I26" s="100">
        <f>I28+I27</f>
        <v>8376.5</v>
      </c>
      <c r="J26" s="72">
        <f t="shared" si="1"/>
        <v>98.54705882352941</v>
      </c>
      <c r="K26" s="96"/>
    </row>
    <row r="27" spans="1:11" ht="25.5">
      <c r="A27" s="116" t="s">
        <v>30</v>
      </c>
      <c r="B27" s="8"/>
      <c r="C27" s="34"/>
      <c r="D27" s="34"/>
      <c r="E27" s="35"/>
      <c r="F27" s="36"/>
      <c r="G27" s="100">
        <f>1500</f>
        <v>1500</v>
      </c>
      <c r="H27" s="100">
        <v>1376.5</v>
      </c>
      <c r="I27" s="100">
        <v>1376.5</v>
      </c>
      <c r="J27" s="72">
        <f t="shared" si="1"/>
        <v>91.76666666666667</v>
      </c>
      <c r="K27" s="96"/>
    </row>
    <row r="28" spans="1:11" ht="29.25" customHeight="1">
      <c r="A28" s="11" t="s">
        <v>37</v>
      </c>
      <c r="B28" s="37"/>
      <c r="C28" s="34"/>
      <c r="D28" s="34"/>
      <c r="E28" s="38"/>
      <c r="F28" s="36"/>
      <c r="G28" s="100">
        <f>7000</f>
        <v>7000</v>
      </c>
      <c r="H28" s="100">
        <v>7000</v>
      </c>
      <c r="I28" s="100">
        <v>7000</v>
      </c>
      <c r="J28" s="72">
        <f t="shared" si="1"/>
        <v>100</v>
      </c>
      <c r="K28" s="96"/>
    </row>
    <row r="29" spans="1:11" s="26" customFormat="1" ht="28.5" customHeight="1" outlineLevel="1">
      <c r="A29" s="77" t="s">
        <v>104</v>
      </c>
      <c r="B29" s="88" t="s">
        <v>98</v>
      </c>
      <c r="C29" s="83"/>
      <c r="D29" s="83"/>
      <c r="E29" s="89"/>
      <c r="F29" s="90"/>
      <c r="G29" s="86">
        <f>G30</f>
        <v>1457.1999999999998</v>
      </c>
      <c r="H29" s="86">
        <f>H30</f>
        <v>74.6</v>
      </c>
      <c r="I29" s="86">
        <f>I30</f>
        <v>74.6</v>
      </c>
      <c r="J29" s="81">
        <f t="shared" si="1"/>
        <v>5.119407082075213</v>
      </c>
      <c r="K29" s="94">
        <f>(I29/G29)*100</f>
        <v>5.119407082075213</v>
      </c>
    </row>
    <row r="30" spans="1:11" s="26" customFormat="1" ht="43.5" customHeight="1" outlineLevel="1">
      <c r="A30" s="15" t="s">
        <v>8</v>
      </c>
      <c r="B30" s="43" t="s">
        <v>98</v>
      </c>
      <c r="C30" s="33" t="s">
        <v>14</v>
      </c>
      <c r="D30" s="33"/>
      <c r="E30" s="40"/>
      <c r="F30" s="41"/>
      <c r="G30" s="101">
        <f>G31+G34</f>
        <v>1457.1999999999998</v>
      </c>
      <c r="H30" s="101">
        <f>H31+H34</f>
        <v>74.6</v>
      </c>
      <c r="I30" s="101">
        <f>I31+I34</f>
        <v>74.6</v>
      </c>
      <c r="J30" s="72">
        <f t="shared" si="1"/>
        <v>5.119407082075213</v>
      </c>
      <c r="K30" s="96"/>
    </row>
    <row r="31" spans="1:11" s="26" customFormat="1" ht="14.25" outlineLevel="1">
      <c r="A31" s="11" t="s">
        <v>9</v>
      </c>
      <c r="B31" s="43" t="s">
        <v>98</v>
      </c>
      <c r="C31" s="45" t="s">
        <v>14</v>
      </c>
      <c r="D31" s="45" t="s">
        <v>12</v>
      </c>
      <c r="E31" s="46"/>
      <c r="F31" s="40"/>
      <c r="G31" s="101">
        <f aca="true" t="shared" si="2" ref="G31:I32">G32</f>
        <v>1382.6</v>
      </c>
      <c r="H31" s="101">
        <f t="shared" si="2"/>
        <v>0</v>
      </c>
      <c r="I31" s="101">
        <f t="shared" si="2"/>
        <v>0</v>
      </c>
      <c r="J31" s="72">
        <f t="shared" si="1"/>
        <v>0</v>
      </c>
      <c r="K31" s="96"/>
    </row>
    <row r="32" spans="1:11" s="26" customFormat="1" ht="14.25" outlineLevel="1">
      <c r="A32" s="27" t="s">
        <v>99</v>
      </c>
      <c r="B32" s="43" t="s">
        <v>98</v>
      </c>
      <c r="C32" s="45" t="s">
        <v>14</v>
      </c>
      <c r="D32" s="45" t="s">
        <v>12</v>
      </c>
      <c r="E32" s="46">
        <v>13</v>
      </c>
      <c r="F32" s="40"/>
      <c r="G32" s="101">
        <f t="shared" si="2"/>
        <v>1382.6</v>
      </c>
      <c r="H32" s="101">
        <f t="shared" si="2"/>
        <v>0</v>
      </c>
      <c r="I32" s="101">
        <f t="shared" si="2"/>
        <v>0</v>
      </c>
      <c r="J32" s="72">
        <f t="shared" si="1"/>
        <v>0</v>
      </c>
      <c r="K32" s="96"/>
    </row>
    <row r="33" spans="1:11" s="26" customFormat="1" ht="27" customHeight="1" outlineLevel="1">
      <c r="A33" s="27" t="s">
        <v>105</v>
      </c>
      <c r="B33" s="43" t="s">
        <v>98</v>
      </c>
      <c r="C33" s="45" t="s">
        <v>14</v>
      </c>
      <c r="D33" s="45" t="s">
        <v>12</v>
      </c>
      <c r="E33" s="46">
        <v>13</v>
      </c>
      <c r="F33" s="41" t="s">
        <v>100</v>
      </c>
      <c r="G33" s="101">
        <v>1382.6</v>
      </c>
      <c r="H33" s="101">
        <v>0</v>
      </c>
      <c r="I33" s="102">
        <v>0</v>
      </c>
      <c r="J33" s="72">
        <f t="shared" si="1"/>
        <v>0</v>
      </c>
      <c r="K33" s="96"/>
    </row>
    <row r="34" spans="1:11" s="26" customFormat="1" ht="14.25" outlineLevel="1">
      <c r="A34" s="28" t="s">
        <v>101</v>
      </c>
      <c r="B34" s="43" t="s">
        <v>98</v>
      </c>
      <c r="C34" s="45" t="s">
        <v>14</v>
      </c>
      <c r="D34" s="33" t="s">
        <v>102</v>
      </c>
      <c r="E34" s="40"/>
      <c r="F34" s="41"/>
      <c r="G34" s="101">
        <f aca="true" t="shared" si="3" ref="G34:I35">G35</f>
        <v>74.6</v>
      </c>
      <c r="H34" s="101">
        <f t="shared" si="3"/>
        <v>74.6</v>
      </c>
      <c r="I34" s="101">
        <f t="shared" si="3"/>
        <v>74.6</v>
      </c>
      <c r="J34" s="72">
        <f t="shared" si="1"/>
        <v>100</v>
      </c>
      <c r="K34" s="96"/>
    </row>
    <row r="35" spans="1:11" s="26" customFormat="1" ht="14.25" outlineLevel="1">
      <c r="A35" s="27" t="s">
        <v>103</v>
      </c>
      <c r="B35" s="47" t="s">
        <v>98</v>
      </c>
      <c r="C35" s="45" t="s">
        <v>14</v>
      </c>
      <c r="D35" s="33" t="s">
        <v>102</v>
      </c>
      <c r="E35" s="41" t="s">
        <v>102</v>
      </c>
      <c r="F35" s="41"/>
      <c r="G35" s="101">
        <f t="shared" si="3"/>
        <v>74.6</v>
      </c>
      <c r="H35" s="101">
        <f t="shared" si="3"/>
        <v>74.6</v>
      </c>
      <c r="I35" s="101">
        <f t="shared" si="3"/>
        <v>74.6</v>
      </c>
      <c r="J35" s="72">
        <f t="shared" si="1"/>
        <v>100</v>
      </c>
      <c r="K35" s="96"/>
    </row>
    <row r="36" spans="1:11" s="26" customFormat="1" ht="27.75" customHeight="1" outlineLevel="1">
      <c r="A36" s="27" t="s">
        <v>105</v>
      </c>
      <c r="B36" s="47" t="s">
        <v>98</v>
      </c>
      <c r="C36" s="45" t="s">
        <v>14</v>
      </c>
      <c r="D36" s="33" t="s">
        <v>102</v>
      </c>
      <c r="E36" s="41" t="s">
        <v>102</v>
      </c>
      <c r="F36" s="41" t="s">
        <v>100</v>
      </c>
      <c r="G36" s="101">
        <v>74.6</v>
      </c>
      <c r="H36" s="101">
        <v>74.6</v>
      </c>
      <c r="I36" s="103">
        <v>74.6</v>
      </c>
      <c r="J36" s="72">
        <f t="shared" si="1"/>
        <v>100</v>
      </c>
      <c r="K36" s="96"/>
    </row>
    <row r="37" spans="1:11" ht="25.5">
      <c r="A37" s="76" t="s">
        <v>38</v>
      </c>
      <c r="B37" s="82" t="s">
        <v>39</v>
      </c>
      <c r="C37" s="83"/>
      <c r="D37" s="84"/>
      <c r="E37" s="85"/>
      <c r="F37" s="85"/>
      <c r="G37" s="87">
        <f aca="true" t="shared" si="4" ref="G37:I38">G38</f>
        <v>21362.699999999997</v>
      </c>
      <c r="H37" s="87">
        <f t="shared" si="4"/>
        <v>18407.299999999996</v>
      </c>
      <c r="I37" s="86">
        <f t="shared" si="4"/>
        <v>18280.499999999996</v>
      </c>
      <c r="J37" s="81">
        <f t="shared" si="1"/>
        <v>86.16560640742976</v>
      </c>
      <c r="K37" s="94">
        <f>(I37/G37)*100</f>
        <v>85.57204847701834</v>
      </c>
    </row>
    <row r="38" spans="1:11" ht="27">
      <c r="A38" s="15" t="s">
        <v>40</v>
      </c>
      <c r="B38" s="32" t="s">
        <v>39</v>
      </c>
      <c r="C38" s="33" t="s">
        <v>41</v>
      </c>
      <c r="D38" s="48"/>
      <c r="E38" s="49"/>
      <c r="F38" s="49"/>
      <c r="G38" s="100">
        <f t="shared" si="4"/>
        <v>21362.699999999997</v>
      </c>
      <c r="H38" s="100">
        <f t="shared" si="4"/>
        <v>18407.299999999996</v>
      </c>
      <c r="I38" s="100">
        <f t="shared" si="4"/>
        <v>18280.499999999996</v>
      </c>
      <c r="J38" s="72">
        <f t="shared" si="1"/>
        <v>86.16560640742976</v>
      </c>
      <c r="K38" s="96"/>
    </row>
    <row r="39" spans="1:11" ht="14.25">
      <c r="A39" s="16" t="s">
        <v>42</v>
      </c>
      <c r="B39" s="32" t="s">
        <v>39</v>
      </c>
      <c r="C39" s="33" t="s">
        <v>41</v>
      </c>
      <c r="D39" s="33" t="s">
        <v>43</v>
      </c>
      <c r="E39" s="33"/>
      <c r="F39" s="50"/>
      <c r="G39" s="100">
        <f>G40+G49+G59</f>
        <v>21362.699999999997</v>
      </c>
      <c r="H39" s="100">
        <f>H40+H49+H59</f>
        <v>18407.299999999996</v>
      </c>
      <c r="I39" s="100">
        <f>I40+I49+I59</f>
        <v>18280.499999999996</v>
      </c>
      <c r="J39" s="72">
        <f t="shared" si="1"/>
        <v>86.16560640742976</v>
      </c>
      <c r="K39" s="96"/>
    </row>
    <row r="40" spans="1:11" ht="14.25">
      <c r="A40" s="16" t="s">
        <v>44</v>
      </c>
      <c r="B40" s="32" t="s">
        <v>39</v>
      </c>
      <c r="C40" s="33" t="s">
        <v>41</v>
      </c>
      <c r="D40" s="33" t="s">
        <v>43</v>
      </c>
      <c r="E40" s="33" t="s">
        <v>45</v>
      </c>
      <c r="F40" s="50"/>
      <c r="G40" s="100">
        <f>SUM(G41+G44)</f>
        <v>9225.3</v>
      </c>
      <c r="H40" s="100">
        <f>SUM(H41+H44)</f>
        <v>6512.699999999999</v>
      </c>
      <c r="I40" s="100">
        <f>SUM(I41+I44)</f>
        <v>6435.199999999999</v>
      </c>
      <c r="J40" s="72">
        <f t="shared" si="1"/>
        <v>70.59607817631947</v>
      </c>
      <c r="K40" s="96"/>
    </row>
    <row r="41" spans="1:11" ht="14.25">
      <c r="A41" s="16" t="s">
        <v>11</v>
      </c>
      <c r="B41" s="32" t="s">
        <v>39</v>
      </c>
      <c r="C41" s="33" t="s">
        <v>41</v>
      </c>
      <c r="D41" s="33" t="s">
        <v>43</v>
      </c>
      <c r="E41" s="33" t="s">
        <v>45</v>
      </c>
      <c r="F41" s="41" t="s">
        <v>13</v>
      </c>
      <c r="G41" s="100">
        <f>G43+G42</f>
        <v>1695.6</v>
      </c>
      <c r="H41" s="100">
        <f>H43</f>
        <v>1668.6</v>
      </c>
      <c r="I41" s="100">
        <f>I43</f>
        <v>1668.6</v>
      </c>
      <c r="J41" s="72">
        <f t="shared" si="1"/>
        <v>98.40764331210191</v>
      </c>
      <c r="K41" s="96"/>
    </row>
    <row r="42" spans="1:11" ht="31.5" customHeight="1">
      <c r="A42" s="16" t="s">
        <v>108</v>
      </c>
      <c r="B42" s="32"/>
      <c r="C42" s="33"/>
      <c r="D42" s="33"/>
      <c r="E42" s="33"/>
      <c r="F42" s="41"/>
      <c r="G42" s="100">
        <v>27</v>
      </c>
      <c r="H42" s="100">
        <v>0</v>
      </c>
      <c r="I42" s="100">
        <v>0</v>
      </c>
      <c r="J42" s="72">
        <f t="shared" si="1"/>
        <v>0</v>
      </c>
      <c r="K42" s="96"/>
    </row>
    <row r="43" spans="1:11" ht="29.25" customHeight="1">
      <c r="A43" s="16" t="s">
        <v>56</v>
      </c>
      <c r="B43" s="12"/>
      <c r="C43" s="33"/>
      <c r="D43" s="33"/>
      <c r="E43" s="33"/>
      <c r="F43" s="41"/>
      <c r="G43" s="100">
        <v>1668.6</v>
      </c>
      <c r="H43" s="100">
        <v>1668.6</v>
      </c>
      <c r="I43" s="104">
        <v>1668.6</v>
      </c>
      <c r="J43" s="72">
        <f t="shared" si="1"/>
        <v>100</v>
      </c>
      <c r="K43" s="96"/>
    </row>
    <row r="44" spans="1:11" ht="25.5">
      <c r="A44" s="16" t="s">
        <v>46</v>
      </c>
      <c r="B44" s="32" t="s">
        <v>39</v>
      </c>
      <c r="C44" s="33" t="s">
        <v>41</v>
      </c>
      <c r="D44" s="33" t="s">
        <v>43</v>
      </c>
      <c r="E44" s="33" t="s">
        <v>45</v>
      </c>
      <c r="F44" s="41" t="s">
        <v>47</v>
      </c>
      <c r="G44" s="105">
        <f>SUM(G45+G46+G47+G48)</f>
        <v>7529.7</v>
      </c>
      <c r="H44" s="105">
        <f>SUM(H45+H46+H47+H48)</f>
        <v>4844.099999999999</v>
      </c>
      <c r="I44" s="105">
        <f>SUM(I45+I46+I47+I48)</f>
        <v>4766.599999999999</v>
      </c>
      <c r="J44" s="72">
        <f t="shared" si="1"/>
        <v>64.33324036814216</v>
      </c>
      <c r="K44" s="96"/>
    </row>
    <row r="45" spans="1:11" ht="14.25">
      <c r="A45" s="51" t="s">
        <v>48</v>
      </c>
      <c r="B45" s="32" t="s">
        <v>39</v>
      </c>
      <c r="C45" s="33"/>
      <c r="D45" s="33"/>
      <c r="E45" s="33"/>
      <c r="F45" s="41"/>
      <c r="G45" s="105">
        <v>4811</v>
      </c>
      <c r="H45" s="105">
        <v>3191.4</v>
      </c>
      <c r="I45" s="105">
        <v>3114</v>
      </c>
      <c r="J45" s="72">
        <f t="shared" si="1"/>
        <v>66.33548118894201</v>
      </c>
      <c r="K45" s="96"/>
    </row>
    <row r="46" spans="1:11" ht="14.25">
      <c r="A46" s="51" t="s">
        <v>49</v>
      </c>
      <c r="B46" s="32" t="s">
        <v>39</v>
      </c>
      <c r="C46" s="33"/>
      <c r="D46" s="33"/>
      <c r="E46" s="33"/>
      <c r="F46" s="41"/>
      <c r="G46" s="105">
        <v>2512.9</v>
      </c>
      <c r="H46" s="105">
        <v>1447.5</v>
      </c>
      <c r="I46" s="105">
        <v>1447.5</v>
      </c>
      <c r="J46" s="72">
        <f t="shared" si="1"/>
        <v>57.602769708305146</v>
      </c>
      <c r="K46" s="96"/>
    </row>
    <row r="47" spans="1:11" ht="14.25">
      <c r="A47" s="51" t="s">
        <v>50</v>
      </c>
      <c r="B47" s="32" t="s">
        <v>39</v>
      </c>
      <c r="C47" s="33"/>
      <c r="D47" s="33"/>
      <c r="E47" s="33"/>
      <c r="F47" s="41"/>
      <c r="G47" s="105">
        <v>101</v>
      </c>
      <c r="H47" s="105">
        <v>101</v>
      </c>
      <c r="I47" s="105">
        <v>100.9</v>
      </c>
      <c r="J47" s="72">
        <f t="shared" si="1"/>
        <v>100</v>
      </c>
      <c r="K47" s="96"/>
    </row>
    <row r="48" spans="1:11" ht="14.25">
      <c r="A48" s="52" t="s">
        <v>51</v>
      </c>
      <c r="B48" s="32" t="s">
        <v>39</v>
      </c>
      <c r="C48" s="33"/>
      <c r="D48" s="33"/>
      <c r="E48" s="33"/>
      <c r="F48" s="41"/>
      <c r="G48" s="100">
        <v>104.8</v>
      </c>
      <c r="H48" s="105">
        <v>104.2</v>
      </c>
      <c r="I48" s="105">
        <v>104.2</v>
      </c>
      <c r="J48" s="72">
        <f t="shared" si="1"/>
        <v>99.42748091603055</v>
      </c>
      <c r="K48" s="96"/>
    </row>
    <row r="49" spans="1:11" ht="14.25">
      <c r="A49" s="19" t="s">
        <v>52</v>
      </c>
      <c r="B49" s="32" t="s">
        <v>39</v>
      </c>
      <c r="C49" s="33" t="s">
        <v>41</v>
      </c>
      <c r="D49" s="33" t="s">
        <v>43</v>
      </c>
      <c r="E49" s="33" t="s">
        <v>53</v>
      </c>
      <c r="F49" s="41"/>
      <c r="G49" s="100">
        <f>G50+G55</f>
        <v>11350.9</v>
      </c>
      <c r="H49" s="100">
        <f>H50+H55</f>
        <v>11108.099999999999</v>
      </c>
      <c r="I49" s="100">
        <f>I50+I55</f>
        <v>11066.5</v>
      </c>
      <c r="J49" s="72">
        <f t="shared" si="1"/>
        <v>97.8609625668449</v>
      </c>
      <c r="K49" s="96"/>
    </row>
    <row r="50" spans="1:11" ht="14.25">
      <c r="A50" s="16" t="s">
        <v>11</v>
      </c>
      <c r="B50" s="32" t="s">
        <v>39</v>
      </c>
      <c r="C50" s="33" t="s">
        <v>41</v>
      </c>
      <c r="D50" s="33" t="s">
        <v>43</v>
      </c>
      <c r="E50" s="33" t="s">
        <v>53</v>
      </c>
      <c r="F50" s="41" t="s">
        <v>13</v>
      </c>
      <c r="G50" s="100">
        <f>G51+G52+G53+G54</f>
        <v>1342.3</v>
      </c>
      <c r="H50" s="100">
        <f>H51+H52+H53+H54</f>
        <v>1336.6</v>
      </c>
      <c r="I50" s="100">
        <f>I51+I52+I53+I54</f>
        <v>1336.6</v>
      </c>
      <c r="J50" s="72">
        <f t="shared" si="1"/>
        <v>99.5753557326976</v>
      </c>
      <c r="K50" s="96"/>
    </row>
    <row r="51" spans="1:11" ht="24.75" customHeight="1">
      <c r="A51" s="16" t="s">
        <v>57</v>
      </c>
      <c r="B51" s="12"/>
      <c r="C51" s="33"/>
      <c r="D51" s="33"/>
      <c r="E51" s="33"/>
      <c r="F51" s="41"/>
      <c r="G51" s="100">
        <v>112.3</v>
      </c>
      <c r="H51" s="105">
        <v>107.9</v>
      </c>
      <c r="I51" s="105">
        <v>107.9</v>
      </c>
      <c r="J51" s="72">
        <f t="shared" si="1"/>
        <v>96.08192341941229</v>
      </c>
      <c r="K51" s="96"/>
    </row>
    <row r="52" spans="1:11" ht="15" customHeight="1">
      <c r="A52" s="16" t="s">
        <v>58</v>
      </c>
      <c r="B52" s="12"/>
      <c r="C52" s="33"/>
      <c r="D52" s="33"/>
      <c r="E52" s="33"/>
      <c r="F52" s="41"/>
      <c r="G52" s="100">
        <f>530</f>
        <v>530</v>
      </c>
      <c r="H52" s="105">
        <v>528.7</v>
      </c>
      <c r="I52" s="105">
        <v>528.7</v>
      </c>
      <c r="J52" s="72">
        <f t="shared" si="1"/>
        <v>99.75471698113209</v>
      </c>
      <c r="K52" s="96"/>
    </row>
    <row r="53" spans="1:11" ht="39" customHeight="1">
      <c r="A53" s="16" t="s">
        <v>59</v>
      </c>
      <c r="B53" s="12"/>
      <c r="C53" s="33"/>
      <c r="D53" s="33"/>
      <c r="E53" s="33"/>
      <c r="F53" s="41"/>
      <c r="G53" s="100">
        <f>400</f>
        <v>400</v>
      </c>
      <c r="H53" s="100">
        <f>400</f>
        <v>400</v>
      </c>
      <c r="I53" s="105">
        <v>400</v>
      </c>
      <c r="J53" s="72">
        <f t="shared" si="1"/>
        <v>100</v>
      </c>
      <c r="K53" s="96"/>
    </row>
    <row r="54" spans="1:11" ht="25.5" customHeight="1">
      <c r="A54" s="16" t="s">
        <v>60</v>
      </c>
      <c r="B54" s="12"/>
      <c r="C54" s="33"/>
      <c r="D54" s="33"/>
      <c r="E54" s="33"/>
      <c r="F54" s="41"/>
      <c r="G54" s="100">
        <f>300</f>
        <v>300</v>
      </c>
      <c r="H54" s="100">
        <f>300</f>
        <v>300</v>
      </c>
      <c r="I54" s="105">
        <v>300</v>
      </c>
      <c r="J54" s="72">
        <f t="shared" si="1"/>
        <v>100</v>
      </c>
      <c r="K54" s="96"/>
    </row>
    <row r="55" spans="1:11" ht="25.5">
      <c r="A55" s="16" t="s">
        <v>46</v>
      </c>
      <c r="B55" s="32" t="s">
        <v>39</v>
      </c>
      <c r="C55" s="33" t="s">
        <v>41</v>
      </c>
      <c r="D55" s="33" t="s">
        <v>43</v>
      </c>
      <c r="E55" s="33" t="s">
        <v>53</v>
      </c>
      <c r="F55" s="41" t="s">
        <v>47</v>
      </c>
      <c r="G55" s="100">
        <f>SUM(G56+G57+G58)</f>
        <v>10008.6</v>
      </c>
      <c r="H55" s="100">
        <f>SUM(H56+H57+H58)</f>
        <v>9771.499999999998</v>
      </c>
      <c r="I55" s="100">
        <f>SUM(I56+I57+I58)</f>
        <v>9729.9</v>
      </c>
      <c r="J55" s="72">
        <f t="shared" si="1"/>
        <v>97.63103730791516</v>
      </c>
      <c r="K55" s="96"/>
    </row>
    <row r="56" spans="1:11" ht="14.25">
      <c r="A56" s="51" t="s">
        <v>48</v>
      </c>
      <c r="B56" s="32" t="s">
        <v>39</v>
      </c>
      <c r="C56" s="33" t="s">
        <v>41</v>
      </c>
      <c r="D56" s="33"/>
      <c r="E56" s="33"/>
      <c r="F56" s="41"/>
      <c r="G56" s="100">
        <v>2943.7</v>
      </c>
      <c r="H56" s="105">
        <v>2943.7</v>
      </c>
      <c r="I56" s="105">
        <v>2902.1</v>
      </c>
      <c r="J56" s="72">
        <f t="shared" si="1"/>
        <v>100</v>
      </c>
      <c r="K56" s="96"/>
    </row>
    <row r="57" spans="1:11" ht="14.25">
      <c r="A57" s="51" t="s">
        <v>49</v>
      </c>
      <c r="B57" s="32" t="s">
        <v>39</v>
      </c>
      <c r="C57" s="33" t="s">
        <v>41</v>
      </c>
      <c r="D57" s="33"/>
      <c r="E57" s="33"/>
      <c r="F57" s="41"/>
      <c r="G57" s="100">
        <v>6576.2</v>
      </c>
      <c r="H57" s="105">
        <v>6341.9</v>
      </c>
      <c r="I57" s="105">
        <v>6341.9</v>
      </c>
      <c r="J57" s="72">
        <f t="shared" si="1"/>
        <v>96.43715215473982</v>
      </c>
      <c r="K57" s="96"/>
    </row>
    <row r="58" spans="1:12" ht="14.25">
      <c r="A58" s="52" t="s">
        <v>51</v>
      </c>
      <c r="B58" s="32" t="s">
        <v>39</v>
      </c>
      <c r="C58" s="33" t="s">
        <v>41</v>
      </c>
      <c r="D58" s="33"/>
      <c r="E58" s="33"/>
      <c r="F58" s="41"/>
      <c r="G58" s="100">
        <v>488.7</v>
      </c>
      <c r="H58" s="105">
        <v>485.9</v>
      </c>
      <c r="I58" s="105">
        <v>485.9</v>
      </c>
      <c r="J58" s="72">
        <f t="shared" si="1"/>
        <v>99.42705136075301</v>
      </c>
      <c r="K58" s="97"/>
      <c r="L58" s="114"/>
    </row>
    <row r="59" spans="1:11" ht="14.25">
      <c r="A59" s="16" t="s">
        <v>54</v>
      </c>
      <c r="B59" s="32" t="s">
        <v>39</v>
      </c>
      <c r="C59" s="33" t="s">
        <v>41</v>
      </c>
      <c r="D59" s="33" t="s">
        <v>43</v>
      </c>
      <c r="E59" s="33" t="s">
        <v>55</v>
      </c>
      <c r="F59" s="41"/>
      <c r="G59" s="100">
        <f>SUM(G60+G62)</f>
        <v>786.5</v>
      </c>
      <c r="H59" s="100">
        <f>SUM(H60+H62)</f>
        <v>786.5</v>
      </c>
      <c r="I59" s="100">
        <f>SUM(I60+I62)</f>
        <v>778.8</v>
      </c>
      <c r="J59" s="72">
        <f t="shared" si="1"/>
        <v>100</v>
      </c>
      <c r="K59" s="96"/>
    </row>
    <row r="60" spans="1:11" ht="14.25">
      <c r="A60" s="16" t="s">
        <v>11</v>
      </c>
      <c r="B60" s="32" t="s">
        <v>39</v>
      </c>
      <c r="C60" s="33" t="s">
        <v>41</v>
      </c>
      <c r="D60" s="33" t="s">
        <v>43</v>
      </c>
      <c r="E60" s="33" t="s">
        <v>55</v>
      </c>
      <c r="F60" s="41" t="s">
        <v>13</v>
      </c>
      <c r="G60" s="100">
        <f>G61</f>
        <v>0</v>
      </c>
      <c r="H60" s="100">
        <f>H61</f>
        <v>0</v>
      </c>
      <c r="I60" s="100">
        <f>I61</f>
        <v>0</v>
      </c>
      <c r="J60" s="72"/>
      <c r="K60" s="96"/>
    </row>
    <row r="61" spans="1:11" ht="25.5">
      <c r="A61" s="16" t="s">
        <v>61</v>
      </c>
      <c r="B61" s="12"/>
      <c r="C61" s="33"/>
      <c r="D61" s="33"/>
      <c r="E61" s="33"/>
      <c r="F61" s="41"/>
      <c r="G61" s="100"/>
      <c r="H61" s="105">
        <v>0</v>
      </c>
      <c r="I61" s="105">
        <v>0</v>
      </c>
      <c r="J61" s="72"/>
      <c r="K61" s="96"/>
    </row>
    <row r="62" spans="1:11" ht="25.5">
      <c r="A62" s="16" t="s">
        <v>46</v>
      </c>
      <c r="B62" s="32" t="s">
        <v>39</v>
      </c>
      <c r="C62" s="33" t="s">
        <v>41</v>
      </c>
      <c r="D62" s="33" t="s">
        <v>43</v>
      </c>
      <c r="E62" s="33" t="s">
        <v>55</v>
      </c>
      <c r="F62" s="41" t="s">
        <v>47</v>
      </c>
      <c r="G62" s="100">
        <f>SUM(G63+G64+G65)</f>
        <v>786.5</v>
      </c>
      <c r="H62" s="100">
        <f>SUM(H63+H64+H65)</f>
        <v>786.5</v>
      </c>
      <c r="I62" s="100">
        <f>SUM(I63+I64+I65)</f>
        <v>778.8</v>
      </c>
      <c r="J62" s="72">
        <f t="shared" si="1"/>
        <v>100</v>
      </c>
      <c r="K62" s="96"/>
    </row>
    <row r="63" spans="1:11" ht="14.25">
      <c r="A63" s="51" t="s">
        <v>48</v>
      </c>
      <c r="B63" s="32" t="s">
        <v>39</v>
      </c>
      <c r="C63" s="33" t="s">
        <v>41</v>
      </c>
      <c r="D63" s="33"/>
      <c r="E63" s="33"/>
      <c r="F63" s="41"/>
      <c r="G63" s="100">
        <v>51</v>
      </c>
      <c r="H63" s="100">
        <v>51</v>
      </c>
      <c r="I63" s="105">
        <v>51</v>
      </c>
      <c r="J63" s="72">
        <f t="shared" si="1"/>
        <v>100</v>
      </c>
      <c r="K63" s="96"/>
    </row>
    <row r="64" spans="1:11" ht="14.25">
      <c r="A64" s="51" t="s">
        <v>49</v>
      </c>
      <c r="B64" s="32" t="s">
        <v>39</v>
      </c>
      <c r="C64" s="33" t="s">
        <v>41</v>
      </c>
      <c r="D64" s="33"/>
      <c r="E64" s="33"/>
      <c r="F64" s="41"/>
      <c r="G64" s="100">
        <v>51</v>
      </c>
      <c r="H64" s="105">
        <v>51</v>
      </c>
      <c r="I64" s="105">
        <v>51</v>
      </c>
      <c r="J64" s="72">
        <f t="shared" si="1"/>
        <v>100</v>
      </c>
      <c r="K64" s="96"/>
    </row>
    <row r="65" spans="1:11" ht="14.25">
      <c r="A65" s="51" t="s">
        <v>50</v>
      </c>
      <c r="B65" s="32" t="s">
        <v>39</v>
      </c>
      <c r="C65" s="33" t="s">
        <v>41</v>
      </c>
      <c r="D65" s="33"/>
      <c r="E65" s="33"/>
      <c r="F65" s="41"/>
      <c r="G65" s="100">
        <v>684.5</v>
      </c>
      <c r="H65" s="100">
        <v>684.5</v>
      </c>
      <c r="I65" s="105">
        <v>676.8</v>
      </c>
      <c r="J65" s="72">
        <f t="shared" si="1"/>
        <v>100</v>
      </c>
      <c r="K65" s="96"/>
    </row>
    <row r="66" spans="1:11" ht="25.5">
      <c r="A66" s="76" t="s">
        <v>62</v>
      </c>
      <c r="B66" s="82" t="s">
        <v>63</v>
      </c>
      <c r="C66" s="83"/>
      <c r="D66" s="84"/>
      <c r="E66" s="85"/>
      <c r="F66" s="85"/>
      <c r="G66" s="86">
        <f>G67</f>
        <v>66587.5</v>
      </c>
      <c r="H66" s="86">
        <f>H67</f>
        <v>56348.5</v>
      </c>
      <c r="I66" s="86">
        <f>I67</f>
        <v>56348.5</v>
      </c>
      <c r="J66" s="81">
        <f t="shared" si="1"/>
        <v>84.62324009761592</v>
      </c>
      <c r="K66" s="94">
        <f>(I66/G66)*100</f>
        <v>84.62324009761592</v>
      </c>
    </row>
    <row r="67" spans="1:11" ht="18" customHeight="1">
      <c r="A67" s="15" t="s">
        <v>97</v>
      </c>
      <c r="B67" s="37" t="s">
        <v>63</v>
      </c>
      <c r="C67" s="33" t="s">
        <v>96</v>
      </c>
      <c r="D67" s="37"/>
      <c r="E67" s="37"/>
      <c r="F67" s="37"/>
      <c r="G67" s="106">
        <f aca="true" t="shared" si="5" ref="G67:I69">SUM(G68)</f>
        <v>66587.5</v>
      </c>
      <c r="H67" s="106">
        <f t="shared" si="5"/>
        <v>56348.5</v>
      </c>
      <c r="I67" s="106">
        <f t="shared" si="5"/>
        <v>56348.5</v>
      </c>
      <c r="J67" s="72">
        <f t="shared" si="1"/>
        <v>84.62324009761592</v>
      </c>
      <c r="K67" s="96"/>
    </row>
    <row r="68" spans="1:11" ht="14.25">
      <c r="A68" s="12" t="s">
        <v>64</v>
      </c>
      <c r="B68" s="37" t="s">
        <v>63</v>
      </c>
      <c r="C68" s="33" t="s">
        <v>96</v>
      </c>
      <c r="D68" s="53" t="s">
        <v>65</v>
      </c>
      <c r="E68" s="37"/>
      <c r="F68" s="37"/>
      <c r="G68" s="106">
        <f t="shared" si="5"/>
        <v>66587.5</v>
      </c>
      <c r="H68" s="106">
        <f t="shared" si="5"/>
        <v>56348.5</v>
      </c>
      <c r="I68" s="106">
        <f t="shared" si="5"/>
        <v>56348.5</v>
      </c>
      <c r="J68" s="72">
        <f t="shared" si="1"/>
        <v>84.62324009761592</v>
      </c>
      <c r="K68" s="96"/>
    </row>
    <row r="69" spans="1:11" ht="14.25">
      <c r="A69" s="12" t="s">
        <v>66</v>
      </c>
      <c r="B69" s="37" t="s">
        <v>63</v>
      </c>
      <c r="C69" s="33" t="s">
        <v>96</v>
      </c>
      <c r="D69" s="53" t="s">
        <v>65</v>
      </c>
      <c r="E69" s="37">
        <v>10</v>
      </c>
      <c r="F69" s="37"/>
      <c r="G69" s="106">
        <f t="shared" si="5"/>
        <v>66587.5</v>
      </c>
      <c r="H69" s="106">
        <f t="shared" si="5"/>
        <v>56348.5</v>
      </c>
      <c r="I69" s="106">
        <f t="shared" si="5"/>
        <v>56348.5</v>
      </c>
      <c r="J69" s="72">
        <f t="shared" si="1"/>
        <v>84.62324009761592</v>
      </c>
      <c r="K69" s="96"/>
    </row>
    <row r="70" spans="1:11" ht="14.25">
      <c r="A70" s="12" t="s">
        <v>11</v>
      </c>
      <c r="B70" s="37" t="s">
        <v>63</v>
      </c>
      <c r="C70" s="33" t="s">
        <v>96</v>
      </c>
      <c r="D70" s="53" t="s">
        <v>65</v>
      </c>
      <c r="E70" s="37">
        <v>10</v>
      </c>
      <c r="F70" s="53" t="s">
        <v>13</v>
      </c>
      <c r="G70" s="106">
        <f>SUM(G71:G79)</f>
        <v>66587.5</v>
      </c>
      <c r="H70" s="106">
        <f>SUM(H71:H79)</f>
        <v>56348.5</v>
      </c>
      <c r="I70" s="106">
        <f>SUM(I71:I79)</f>
        <v>56348.5</v>
      </c>
      <c r="J70" s="72">
        <f aca="true" t="shared" si="6" ref="J70:J94">H70/G70*100</f>
        <v>84.62324009761592</v>
      </c>
      <c r="K70" s="96"/>
    </row>
    <row r="71" spans="1:11" ht="26.25" customHeight="1">
      <c r="A71" s="117" t="s">
        <v>110</v>
      </c>
      <c r="B71" s="32"/>
      <c r="C71" s="33"/>
      <c r="D71" s="33"/>
      <c r="E71" s="33"/>
      <c r="F71" s="41"/>
      <c r="G71" s="105">
        <f>4366.8+1419.5</f>
        <v>5786.3</v>
      </c>
      <c r="H71" s="105">
        <v>4777.5</v>
      </c>
      <c r="I71" s="105">
        <v>4777.5</v>
      </c>
      <c r="J71" s="72">
        <f t="shared" si="6"/>
        <v>82.56571556953493</v>
      </c>
      <c r="K71" s="96"/>
    </row>
    <row r="72" spans="1:11" ht="38.25">
      <c r="A72" s="117" t="s">
        <v>67</v>
      </c>
      <c r="B72" s="32"/>
      <c r="C72" s="33"/>
      <c r="D72" s="33"/>
      <c r="E72" s="33"/>
      <c r="F72" s="41"/>
      <c r="G72" s="105">
        <v>9442.9</v>
      </c>
      <c r="H72" s="105">
        <v>6625.6</v>
      </c>
      <c r="I72" s="105">
        <v>6625.6</v>
      </c>
      <c r="J72" s="72">
        <f t="shared" si="6"/>
        <v>70.16488578720521</v>
      </c>
      <c r="K72" s="96"/>
    </row>
    <row r="73" spans="1:11" ht="14.25">
      <c r="A73" s="117" t="s">
        <v>68</v>
      </c>
      <c r="B73" s="32"/>
      <c r="C73" s="33"/>
      <c r="D73" s="33"/>
      <c r="E73" s="33"/>
      <c r="F73" s="41"/>
      <c r="G73" s="105">
        <f>3168.6</f>
        <v>3168.6</v>
      </c>
      <c r="H73" s="105">
        <v>3152.8</v>
      </c>
      <c r="I73" s="105">
        <v>3152.8</v>
      </c>
      <c r="J73" s="72">
        <f t="shared" si="6"/>
        <v>99.50135706621222</v>
      </c>
      <c r="K73" s="96"/>
    </row>
    <row r="74" spans="1:11" ht="39" customHeight="1">
      <c r="A74" s="117" t="s">
        <v>69</v>
      </c>
      <c r="B74" s="32"/>
      <c r="C74" s="33"/>
      <c r="D74" s="33"/>
      <c r="E74" s="33"/>
      <c r="F74" s="41"/>
      <c r="G74" s="105">
        <f>565.1+65.6</f>
        <v>630.7</v>
      </c>
      <c r="H74" s="105">
        <v>0</v>
      </c>
      <c r="I74" s="105"/>
      <c r="J74" s="72">
        <f t="shared" si="6"/>
        <v>0</v>
      </c>
      <c r="K74" s="96"/>
    </row>
    <row r="75" spans="1:11" ht="38.25">
      <c r="A75" s="117" t="s">
        <v>70</v>
      </c>
      <c r="B75" s="32"/>
      <c r="C75" s="33"/>
      <c r="D75" s="33"/>
      <c r="E75" s="33"/>
      <c r="F75" s="41"/>
      <c r="G75" s="105">
        <f>90+419</f>
        <v>509</v>
      </c>
      <c r="H75" s="105">
        <v>0</v>
      </c>
      <c r="I75" s="105"/>
      <c r="J75" s="72">
        <f t="shared" si="6"/>
        <v>0</v>
      </c>
      <c r="K75" s="96"/>
    </row>
    <row r="76" spans="1:11" ht="38.25" customHeight="1">
      <c r="A76" s="118" t="s">
        <v>72</v>
      </c>
      <c r="B76" s="37"/>
      <c r="C76" s="33"/>
      <c r="D76" s="33"/>
      <c r="E76" s="33"/>
      <c r="F76" s="41"/>
      <c r="G76" s="105">
        <v>21878.7</v>
      </c>
      <c r="H76" s="105">
        <v>20868.6</v>
      </c>
      <c r="I76" s="105">
        <v>20868.6</v>
      </c>
      <c r="J76" s="72">
        <f t="shared" si="6"/>
        <v>95.38318090197315</v>
      </c>
      <c r="K76" s="96"/>
    </row>
    <row r="77" spans="1:11" ht="24" customHeight="1">
      <c r="A77" s="117" t="s">
        <v>71</v>
      </c>
      <c r="B77" s="32"/>
      <c r="C77" s="33"/>
      <c r="D77" s="33"/>
      <c r="E77" s="33"/>
      <c r="F77" s="41"/>
      <c r="G77" s="105">
        <v>16171.3</v>
      </c>
      <c r="H77" s="105">
        <v>16171.2</v>
      </c>
      <c r="I77" s="105">
        <v>16171.2</v>
      </c>
      <c r="J77" s="72">
        <f t="shared" si="6"/>
        <v>99.99938162052527</v>
      </c>
      <c r="K77" s="96"/>
    </row>
    <row r="78" spans="1:11" ht="41.25" customHeight="1">
      <c r="A78" s="117" t="s">
        <v>109</v>
      </c>
      <c r="B78" s="32"/>
      <c r="C78" s="33"/>
      <c r="D78" s="33"/>
      <c r="E78" s="33"/>
      <c r="F78" s="41"/>
      <c r="G78" s="105">
        <v>5000</v>
      </c>
      <c r="H78" s="107">
        <v>4752.8</v>
      </c>
      <c r="I78" s="107">
        <v>4752.8</v>
      </c>
      <c r="J78" s="72">
        <f t="shared" si="6"/>
        <v>95.05600000000001</v>
      </c>
      <c r="K78" s="96"/>
    </row>
    <row r="79" spans="1:11" ht="41.25" customHeight="1">
      <c r="A79" s="117" t="s">
        <v>113</v>
      </c>
      <c r="B79" s="32"/>
      <c r="C79" s="33"/>
      <c r="D79" s="33"/>
      <c r="E79" s="33"/>
      <c r="F79" s="41"/>
      <c r="G79" s="105">
        <v>4000</v>
      </c>
      <c r="H79" s="107">
        <v>0</v>
      </c>
      <c r="I79" s="107"/>
      <c r="J79" s="72">
        <f t="shared" si="6"/>
        <v>0</v>
      </c>
      <c r="K79" s="96"/>
    </row>
    <row r="80" spans="1:11" ht="25.5">
      <c r="A80" s="76" t="s">
        <v>73</v>
      </c>
      <c r="B80" s="78" t="s">
        <v>74</v>
      </c>
      <c r="C80" s="78"/>
      <c r="D80" s="79"/>
      <c r="E80" s="79"/>
      <c r="F80" s="79"/>
      <c r="G80" s="80">
        <f aca="true" t="shared" si="7" ref="G80:I83">G81</f>
        <v>6849.6</v>
      </c>
      <c r="H80" s="80">
        <f t="shared" si="7"/>
        <v>6686</v>
      </c>
      <c r="I80" s="80">
        <f t="shared" si="7"/>
        <v>6686</v>
      </c>
      <c r="J80" s="81">
        <f t="shared" si="6"/>
        <v>97.61153935996262</v>
      </c>
      <c r="K80" s="94">
        <f>(I80/G80)*100</f>
        <v>97.61153935996262</v>
      </c>
    </row>
    <row r="81" spans="1:11" ht="27">
      <c r="A81" s="15" t="s">
        <v>16</v>
      </c>
      <c r="B81" s="37" t="s">
        <v>74</v>
      </c>
      <c r="C81" s="53" t="s">
        <v>15</v>
      </c>
      <c r="D81" s="37"/>
      <c r="E81" s="37"/>
      <c r="F81" s="12"/>
      <c r="G81" s="105">
        <f t="shared" si="7"/>
        <v>6849.6</v>
      </c>
      <c r="H81" s="105">
        <f t="shared" si="7"/>
        <v>6686</v>
      </c>
      <c r="I81" s="105">
        <f t="shared" si="7"/>
        <v>6686</v>
      </c>
      <c r="J81" s="72">
        <f t="shared" si="6"/>
        <v>97.61153935996262</v>
      </c>
      <c r="K81" s="96"/>
    </row>
    <row r="82" spans="1:11" ht="14.25">
      <c r="A82" s="12" t="s">
        <v>64</v>
      </c>
      <c r="B82" s="53" t="s">
        <v>74</v>
      </c>
      <c r="C82" s="53" t="s">
        <v>15</v>
      </c>
      <c r="D82" s="53" t="s">
        <v>65</v>
      </c>
      <c r="E82" s="53"/>
      <c r="F82" s="56"/>
      <c r="G82" s="105">
        <f t="shared" si="7"/>
        <v>6849.6</v>
      </c>
      <c r="H82" s="105">
        <f t="shared" si="7"/>
        <v>6686</v>
      </c>
      <c r="I82" s="105">
        <f t="shared" si="7"/>
        <v>6686</v>
      </c>
      <c r="J82" s="72">
        <f t="shared" si="6"/>
        <v>97.61153935996262</v>
      </c>
      <c r="K82" s="96"/>
    </row>
    <row r="83" spans="1:11" ht="14.25">
      <c r="A83" s="12" t="s">
        <v>75</v>
      </c>
      <c r="B83" s="53" t="s">
        <v>74</v>
      </c>
      <c r="C83" s="53" t="s">
        <v>15</v>
      </c>
      <c r="D83" s="53" t="s">
        <v>65</v>
      </c>
      <c r="E83" s="53" t="s">
        <v>12</v>
      </c>
      <c r="F83" s="56"/>
      <c r="G83" s="105">
        <f t="shared" si="7"/>
        <v>6849.6</v>
      </c>
      <c r="H83" s="105">
        <f t="shared" si="7"/>
        <v>6686</v>
      </c>
      <c r="I83" s="105">
        <f t="shared" si="7"/>
        <v>6686</v>
      </c>
      <c r="J83" s="72">
        <f t="shared" si="6"/>
        <v>97.61153935996262</v>
      </c>
      <c r="K83" s="96"/>
    </row>
    <row r="84" spans="1:11" ht="25.5">
      <c r="A84" s="57" t="s">
        <v>76</v>
      </c>
      <c r="B84" s="53" t="s">
        <v>74</v>
      </c>
      <c r="C84" s="53" t="s">
        <v>15</v>
      </c>
      <c r="D84" s="53" t="s">
        <v>65</v>
      </c>
      <c r="E84" s="53" t="s">
        <v>12</v>
      </c>
      <c r="F84" s="53" t="s">
        <v>77</v>
      </c>
      <c r="G84" s="105">
        <f>G85+G86+G87+G88+G89+G90+G91+G92+G93+G94</f>
        <v>6849.6</v>
      </c>
      <c r="H84" s="105">
        <f>H85+H86+H87+H88+H89+H90+H91+H92+H93+H94</f>
        <v>6686</v>
      </c>
      <c r="I84" s="105">
        <f>I85+I86+I87+I88+I89+I90+I91+I92+I93+I94</f>
        <v>6686</v>
      </c>
      <c r="J84" s="72">
        <f t="shared" si="6"/>
        <v>97.61153935996262</v>
      </c>
      <c r="K84" s="96"/>
    </row>
    <row r="85" spans="1:11" ht="14.25">
      <c r="A85" s="119" t="s">
        <v>79</v>
      </c>
      <c r="B85" s="12"/>
      <c r="C85" s="53"/>
      <c r="D85" s="53"/>
      <c r="E85" s="53"/>
      <c r="F85" s="53"/>
      <c r="G85" s="105">
        <v>92.2</v>
      </c>
      <c r="H85" s="104">
        <v>92.2</v>
      </c>
      <c r="I85" s="104">
        <v>92.2</v>
      </c>
      <c r="J85" s="72">
        <f t="shared" si="6"/>
        <v>100</v>
      </c>
      <c r="K85" s="96"/>
    </row>
    <row r="86" spans="1:11" ht="14.25">
      <c r="A86" s="120" t="s">
        <v>78</v>
      </c>
      <c r="B86" s="37"/>
      <c r="C86" s="37"/>
      <c r="D86" s="12"/>
      <c r="E86" s="58"/>
      <c r="F86" s="58"/>
      <c r="G86" s="105">
        <v>1013.2</v>
      </c>
      <c r="H86" s="104">
        <v>1013</v>
      </c>
      <c r="I86" s="104">
        <v>1013</v>
      </c>
      <c r="J86" s="72">
        <f t="shared" si="6"/>
        <v>99.98026056060007</v>
      </c>
      <c r="K86" s="96"/>
    </row>
    <row r="87" spans="1:11" ht="26.25" customHeight="1">
      <c r="A87" s="118" t="s">
        <v>80</v>
      </c>
      <c r="B87" s="37"/>
      <c r="C87" s="37"/>
      <c r="D87" s="12"/>
      <c r="E87" s="58"/>
      <c r="F87" s="58"/>
      <c r="G87" s="105">
        <v>295.9</v>
      </c>
      <c r="H87" s="108">
        <v>270.1</v>
      </c>
      <c r="I87" s="108">
        <v>270.1</v>
      </c>
      <c r="J87" s="72">
        <f t="shared" si="6"/>
        <v>91.28083812098683</v>
      </c>
      <c r="K87" s="96"/>
    </row>
    <row r="88" spans="1:11" ht="52.5" customHeight="1">
      <c r="A88" s="118" t="s">
        <v>81</v>
      </c>
      <c r="B88" s="37"/>
      <c r="C88" s="37"/>
      <c r="D88" s="12"/>
      <c r="E88" s="58"/>
      <c r="F88" s="58"/>
      <c r="G88" s="105">
        <v>17.9</v>
      </c>
      <c r="H88" s="108">
        <v>3.9</v>
      </c>
      <c r="I88" s="108">
        <v>3.9</v>
      </c>
      <c r="J88" s="72">
        <f t="shared" si="6"/>
        <v>21.787709497206706</v>
      </c>
      <c r="K88" s="96"/>
    </row>
    <row r="89" spans="1:11" ht="39" customHeight="1">
      <c r="A89" s="118" t="s">
        <v>82</v>
      </c>
      <c r="B89" s="37"/>
      <c r="C89" s="37"/>
      <c r="D89" s="12"/>
      <c r="E89" s="58"/>
      <c r="F89" s="58"/>
      <c r="G89" s="105">
        <v>676.7</v>
      </c>
      <c r="H89" s="108">
        <v>676.6</v>
      </c>
      <c r="I89" s="108">
        <v>676.6</v>
      </c>
      <c r="J89" s="72">
        <f t="shared" si="6"/>
        <v>99.9852224028373</v>
      </c>
      <c r="K89" s="96"/>
    </row>
    <row r="90" spans="1:11" ht="14.25">
      <c r="A90" s="120" t="s">
        <v>83</v>
      </c>
      <c r="B90" s="37"/>
      <c r="C90" s="37"/>
      <c r="D90" s="12"/>
      <c r="E90" s="58"/>
      <c r="F90" s="58"/>
      <c r="G90" s="105">
        <v>15.6</v>
      </c>
      <c r="H90" s="105">
        <v>15.6</v>
      </c>
      <c r="I90" s="108">
        <v>15.6</v>
      </c>
      <c r="J90" s="72">
        <f t="shared" si="6"/>
        <v>100</v>
      </c>
      <c r="K90" s="96"/>
    </row>
    <row r="91" spans="1:11" ht="13.5" customHeight="1">
      <c r="A91" s="120" t="s">
        <v>84</v>
      </c>
      <c r="B91" s="37"/>
      <c r="C91" s="37"/>
      <c r="D91" s="12"/>
      <c r="E91" s="58"/>
      <c r="F91" s="58"/>
      <c r="G91" s="105">
        <v>1406.6</v>
      </c>
      <c r="H91" s="108">
        <v>1405.6</v>
      </c>
      <c r="I91" s="108">
        <v>1405.6</v>
      </c>
      <c r="J91" s="72">
        <f t="shared" si="6"/>
        <v>99.92890658325038</v>
      </c>
      <c r="K91" s="96"/>
    </row>
    <row r="92" spans="1:11" ht="23.25" customHeight="1">
      <c r="A92" s="118" t="s">
        <v>85</v>
      </c>
      <c r="B92" s="37"/>
      <c r="C92" s="37"/>
      <c r="D92" s="12"/>
      <c r="E92" s="58"/>
      <c r="F92" s="58"/>
      <c r="G92" s="105">
        <v>27.5</v>
      </c>
      <c r="H92" s="105">
        <v>27.5</v>
      </c>
      <c r="I92" s="104">
        <v>27.5</v>
      </c>
      <c r="J92" s="72">
        <f t="shared" si="6"/>
        <v>100</v>
      </c>
      <c r="K92" s="96"/>
    </row>
    <row r="93" spans="1:11" ht="25.5">
      <c r="A93" s="118" t="s">
        <v>86</v>
      </c>
      <c r="B93" s="37"/>
      <c r="C93" s="37"/>
      <c r="D93" s="12"/>
      <c r="E93" s="58"/>
      <c r="F93" s="58"/>
      <c r="G93" s="105">
        <v>3245.3</v>
      </c>
      <c r="H93" s="104">
        <v>3180.2</v>
      </c>
      <c r="I93" s="104">
        <v>3180.2</v>
      </c>
      <c r="J93" s="72">
        <f t="shared" si="6"/>
        <v>97.99402212430283</v>
      </c>
      <c r="K93" s="96"/>
    </row>
    <row r="94" spans="1:11" ht="51">
      <c r="A94" s="118" t="s">
        <v>111</v>
      </c>
      <c r="B94" s="37"/>
      <c r="C94" s="37"/>
      <c r="D94" s="12"/>
      <c r="E94" s="12"/>
      <c r="F94" s="12"/>
      <c r="G94" s="105">
        <v>58.7</v>
      </c>
      <c r="H94" s="104">
        <v>1.3</v>
      </c>
      <c r="I94" s="104">
        <v>1.3</v>
      </c>
      <c r="J94" s="72">
        <f t="shared" si="6"/>
        <v>2.2146507666098807</v>
      </c>
      <c r="K94" s="98"/>
    </row>
    <row r="96" ht="12.75">
      <c r="B96" s="3" t="s">
        <v>121</v>
      </c>
    </row>
  </sheetData>
  <mergeCells count="1">
    <mergeCell ref="A2:K2"/>
  </mergeCells>
  <printOptions gridLines="1"/>
  <pageMargins left="0.5905511811023623" right="0" top="0.5905511811023623" bottom="0.1968503937007874" header="0.5118110236220472" footer="0.5118110236220472"/>
  <pageSetup horizontalDpi="600" verticalDpi="600" orientation="landscape" paperSize="9" r:id="rId1"/>
  <ignoredErrors>
    <ignoredError sqref="C7:F10 G7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Куценко</cp:lastModifiedBy>
  <cp:lastPrinted>2013-03-11T09:50:43Z</cp:lastPrinted>
  <dcterms:created xsi:type="dcterms:W3CDTF">2010-12-01T17:21:26Z</dcterms:created>
  <dcterms:modified xsi:type="dcterms:W3CDTF">2013-03-14T05:08:47Z</dcterms:modified>
  <cp:category/>
  <cp:version/>
  <cp:contentType/>
  <cp:contentStatus/>
</cp:coreProperties>
</file>