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0"/>
  </bookViews>
  <sheets>
    <sheet name="Расчет размеров ПС" sheetId="1" r:id="rId1"/>
    <sheet name="Уточнение расчетов" sheetId="2" r:id="rId2"/>
    <sheet name="ПС дерев. МКД по МО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Карпова Мария Васильевна</author>
  </authors>
  <commentList>
    <comment ref="D6" authorId="0">
      <text>
        <r>
          <rPr>
            <b/>
            <sz val="9"/>
            <rFont val="Tahoma"/>
            <family val="2"/>
          </rPr>
          <t xml:space="preserve">Карпова Мария Васильевна:
</t>
        </r>
        <r>
          <rPr>
            <sz val="9"/>
            <rFont val="Tahoma"/>
            <family val="2"/>
          </rPr>
          <t>за исключением нежилых помещений, являющихся общим имуществом многоквартирного дома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Карпова Мария Васильевна:
</t>
        </r>
        <r>
          <rPr>
            <sz val="9"/>
            <rFont val="Tahoma"/>
            <family val="2"/>
          </rPr>
          <t>за исключением нежилых помещений, являющихся общим имуществом многоквартирного дома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Карпова Мария Васильевна:
</t>
        </r>
        <r>
          <rPr>
            <sz val="9"/>
            <rFont val="Tahoma"/>
            <family val="2"/>
          </rPr>
          <t>за исключением нежилых помещений, являющихся общим имуществом многоквартирного дома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Карпова Мария Васильевна:
</t>
        </r>
        <r>
          <rPr>
            <sz val="9"/>
            <rFont val="Tahoma"/>
            <family val="2"/>
          </rPr>
          <t>за исключением нежилых помещений, являющихся общим имуществом многоквартирного дома</t>
        </r>
      </text>
    </comment>
    <comment ref="D68" authorId="0">
      <text>
        <r>
          <rPr>
            <b/>
            <sz val="9"/>
            <rFont val="Tahoma"/>
            <family val="2"/>
          </rPr>
          <t xml:space="preserve">Карпова Мария Васильевна:
</t>
        </r>
        <r>
          <rPr>
            <sz val="9"/>
            <rFont val="Tahoma"/>
            <family val="2"/>
          </rPr>
          <t>за исключением нежилых помещений, являющихся общим имуществом многоквартирного дома</t>
        </r>
      </text>
    </comment>
  </commentList>
</comments>
</file>

<file path=xl/sharedStrings.xml><?xml version="1.0" encoding="utf-8"?>
<sst xmlns="http://schemas.openxmlformats.org/spreadsheetml/2006/main" count="278" uniqueCount="104">
  <si>
    <t>ремонт или замена лифтового оборудования, признанного непригодным для эксплуатации, ремонт лифтовых шахт</t>
  </si>
  <si>
    <t>№ п/п</t>
  </si>
  <si>
    <t>г. Нарьян-Мар</t>
  </si>
  <si>
    <t>Итого</t>
  </si>
  <si>
    <t>Общая площадь помещений МКД (жилых, нежилых), кв.м.</t>
  </si>
  <si>
    <t>-</t>
  </si>
  <si>
    <t>Приложение 1</t>
  </si>
  <si>
    <t>Объект-представитель</t>
  </si>
  <si>
    <t>ул. Меньшикова, д. 11</t>
  </si>
  <si>
    <t>Вид услуг или работ по капитальному ремонту общего имущества в многоквартирном доме</t>
  </si>
  <si>
    <t>ремонт внутридомовых инженерных систем элктроснабжения</t>
  </si>
  <si>
    <t>ремонт внутридомовых инженерных систем теплоснабжения</t>
  </si>
  <si>
    <t>ремонт внутридомовых инженерных систем газоснабжения</t>
  </si>
  <si>
    <t>ремонт внутридомовых инженерных систем холодного водоснабжения</t>
  </si>
  <si>
    <t>ремонт внутридомовых инженерных систем горячего водоснабжения</t>
  </si>
  <si>
    <t>ремонт крыши</t>
  </si>
  <si>
    <t>утепление и ремонт фасада</t>
  </si>
  <si>
    <t>ремонт и утепление чердачных перекрытий</t>
  </si>
  <si>
    <t>ремонт внутридомовых инженерных систем водоотведения</t>
  </si>
  <si>
    <t>1. Тип многоквартирного дома: панельные дома</t>
  </si>
  <si>
    <t>*Индекс-дефлятор на 2019 год (инвестиции в основной капитал (капитальные вложения))</t>
  </si>
  <si>
    <t>МО</t>
  </si>
  <si>
    <t>2. Тип многоквартирного дома: дома с использованием быстровозводимых конструкций</t>
  </si>
  <si>
    <t>ул. М.Баева, д. 13</t>
  </si>
  <si>
    <t>ремонт подвальных помещений, относящихся к общему имуществу в многоквартирном доме</t>
  </si>
  <si>
    <t>3. Тип многоквартирного дома: монолитные дома</t>
  </si>
  <si>
    <t>ул. имени И.К. Швецова, д. 1</t>
  </si>
  <si>
    <t>4. Тип многоквартирного дома: кирпичные дома</t>
  </si>
  <si>
    <t>ул. Первомайская, д. 16</t>
  </si>
  <si>
    <t>ремонт фундамента многоквартирного дома</t>
  </si>
  <si>
    <t>5. Тип многоквартирного дома: деревянные дома</t>
  </si>
  <si>
    <t>ул.им. В.И. Ленина, д. 52, корп. Б</t>
  </si>
  <si>
    <t>Сметная стоимость работ в ценах 2 квартала 2018 г.</t>
  </si>
  <si>
    <t>Действующая на тек. момент</t>
  </si>
  <si>
    <t>ул.им. В.И. Ленина, д. 28</t>
  </si>
  <si>
    <t>ремонт выгребных ям, являющихся общим имуществом многоквартирного дома</t>
  </si>
  <si>
    <t>устройство системы водоотведения в границах земельного участка, на котором расположен многоквартирный дом</t>
  </si>
  <si>
    <t>ремонт, замена и утепление цокольных перекрытий</t>
  </si>
  <si>
    <t>Приложение 2</t>
  </si>
  <si>
    <t xml:space="preserve">Проверка и уточнение расчетов </t>
  </si>
  <si>
    <r>
      <t>С</t>
    </r>
    <r>
      <rPr>
        <vertAlign val="sub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 xml:space="preserve"> - фактическая стоимость работ первого аналогичного вида аналогичного объекта-представителя;</t>
    </r>
  </si>
  <si>
    <r>
      <t>С</t>
    </r>
    <r>
      <rPr>
        <vertAlign val="sub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 - фактическая стоимость работ первого аналогичного вида аналогичного объекта-представителя;</t>
    </r>
  </si>
  <si>
    <r>
      <t>С</t>
    </r>
    <r>
      <rPr>
        <vertAlign val="subscript"/>
        <sz val="13"/>
        <color indexed="8"/>
        <rFont val="Times New Roman"/>
        <family val="1"/>
      </rPr>
      <t>n</t>
    </r>
    <r>
      <rPr>
        <sz val="13"/>
        <color indexed="8"/>
        <rFont val="Times New Roman"/>
        <family val="1"/>
      </rPr>
      <t xml:space="preserve"> - фактическая стоимость работ первого аналогичного вида аналогичного объекта-представителя;</t>
    </r>
  </si>
  <si>
    <t>№ п\п</t>
  </si>
  <si>
    <t>Адрес МКД</t>
  </si>
  <si>
    <t>руб.</t>
  </si>
  <si>
    <t xml:space="preserve">руб. </t>
  </si>
  <si>
    <t>г.Нарьян-Мар, пер. Северный, д. 4</t>
  </si>
  <si>
    <t>г.Нарьян-Мар, ул. имени В.И.Ленина, д. 54</t>
  </si>
  <si>
    <t>г. Нарьян-Мар, ул. Первомайская, д. 3</t>
  </si>
  <si>
    <t>г. Нарьян-Мар, пер. М.Баева, д. 1</t>
  </si>
  <si>
    <t>г. Нарьян-Мар, ул. имени В.И.Ленина, д. 28</t>
  </si>
  <si>
    <t>г. Нарьян-Мар, ул. Октябрьская, д. 15</t>
  </si>
  <si>
    <t>г. Нарьян-Мар, ул. имени В.И.Ленина, д. 52, корп. Б</t>
  </si>
  <si>
    <t xml:space="preserve">г. Нарьян-Мар, ул. Пионерская, д. 23 </t>
  </si>
  <si>
    <t>п. Искателей, ул. Губкина, д. 22, корп. А</t>
  </si>
  <si>
    <t>ремонт внутридомовых инженерных систем  холодного водоснабжения</t>
  </si>
  <si>
    <t>Средняя фактическая стоимость работ по аналогичным видам работ аналогичного объекта-представителя. Тип многоквартирного дома: деревянный дом</t>
  </si>
  <si>
    <t>И - индекс изменения стоимости услуг и работ в строительстве, а при их отсутствии - индекс потребительских цен.</t>
  </si>
  <si>
    <t>К - количество аналогов (не менее 5);</t>
  </si>
  <si>
    <t>г.Нарьян-Мар, пер. М.Баева, д. 1</t>
  </si>
  <si>
    <t>г.Нарьян-Мар, пер. Заполярный, д. 2</t>
  </si>
  <si>
    <t>г.Нарьян-Мар, пер. Заполярный, д. 3</t>
  </si>
  <si>
    <t>г.Нарьян-Мар, ул. Заводская, д. 21</t>
  </si>
  <si>
    <t>г.Нарьян-Мар, ул. Заводская, д. 24</t>
  </si>
  <si>
    <t>г.Нарьян-Мар, ул. имени В.И.Ленина, д. 52, корп. Б</t>
  </si>
  <si>
    <t>г.Нарьян-Мар, ул. имени В.И.Ленина, д. 54, корп. А</t>
  </si>
  <si>
    <t>г.Нарьян-Мар, ул. Октябрьская, д. 11, корп. А</t>
  </si>
  <si>
    <t>г.Нарьян-Мар, ул. Октябрьская, д. 15</t>
  </si>
  <si>
    <t>г.Нарьян-Мар, ул. Пионерская, д. 23</t>
  </si>
  <si>
    <t>Средняя фактическая стоимость работ вычисляется исходя из фактической стоимости не менее 5 объектов по каждому виду работ по следующей формуле:</t>
  </si>
  <si>
    <t>Е - единица измерения по виду работ (1 кв.м. общей площади помещений МКД);</t>
  </si>
  <si>
    <t>Общая площадь помещений МКД</t>
  </si>
  <si>
    <r>
      <t>С</t>
    </r>
    <r>
      <rPr>
        <vertAlign val="subscript"/>
        <sz val="13"/>
        <color indexed="8"/>
        <rFont val="Times New Roman"/>
        <family val="1"/>
      </rPr>
      <t>ср</t>
    </r>
    <r>
      <rPr>
        <sz val="13"/>
        <color indexed="8"/>
        <rFont val="Times New Roman"/>
        <family val="1"/>
      </rPr>
      <t xml:space="preserve"> - средняя фактическая стоимость работ по аналогичному виду работ аналогичного объекта- представителя;</t>
    </r>
  </si>
  <si>
    <t>Количество аналогов по виду работ, К</t>
  </si>
  <si>
    <t>Год проведения работ</t>
  </si>
  <si>
    <t>Индекс потребительстких цен, И (2016 год - 107,1; 2017 год - 103,9; 2018 год - 103,7)</t>
  </si>
  <si>
    <t xml:space="preserve">Определение размера предельной стоимости услуг и (или) работ по капитальному ремонту общего имущеста в многоквартирных домах на основании локальных сметных расчетов. </t>
  </si>
  <si>
    <t>Индекс-дефлятор на 2019 год (инвестиции в основной капитал (капитальные вложения))</t>
  </si>
  <si>
    <r>
      <t>Средняя фактическая стоимость работ, С</t>
    </r>
    <r>
      <rPr>
        <b/>
        <vertAlign val="subscript"/>
        <sz val="13"/>
        <color indexed="8"/>
        <rFont val="Times New Roman"/>
        <family val="1"/>
      </rPr>
      <t xml:space="preserve">ср </t>
    </r>
    <r>
      <rPr>
        <b/>
        <sz val="13"/>
        <color indexed="8"/>
        <rFont val="Times New Roman"/>
        <family val="1"/>
      </rPr>
      <t>- уточненный размер предельной стоимости работ на 2018 год</t>
    </r>
  </si>
  <si>
    <t>Уточненный размер предельной стоимости работ на 2019 год</t>
  </si>
  <si>
    <t>Приложение 3</t>
  </si>
  <si>
    <t xml:space="preserve"> устройство системы водоотведения в границах земельного участка</t>
  </si>
  <si>
    <t>Предельная стоимость работ на 1 кв.м. общей площади помещений МКД на 2018 год, руб./кв.м.</t>
  </si>
  <si>
    <t>Предельная стоимость работ на 1 кв.м. общей площади помещений МКД на 2019 год, руб./кв.м. *</t>
  </si>
  <si>
    <r>
      <t xml:space="preserve"> Фактическая стоимость работ (на основании выполненных работ в рамках реализации региональной программы в 2014-2017 годы), С</t>
    </r>
    <r>
      <rPr>
        <vertAlign val="subscript"/>
        <sz val="13"/>
        <color indexed="8"/>
        <rFont val="Times New Roman"/>
        <family val="1"/>
      </rPr>
      <t>1, ...</t>
    </r>
    <r>
      <rPr>
        <sz val="13"/>
        <color indexed="8"/>
        <rFont val="Times New Roman"/>
        <family val="1"/>
      </rPr>
      <t xml:space="preserve"> С</t>
    </r>
    <r>
      <rPr>
        <vertAlign val="subscript"/>
        <sz val="13"/>
        <color indexed="8"/>
        <rFont val="Times New Roman"/>
        <family val="1"/>
      </rPr>
      <t>n</t>
    </r>
  </si>
  <si>
    <t>1 ТЕРРИТОРИАЛЬНАЯ ЗОНА</t>
  </si>
  <si>
    <t>2 ТЕРРИТОРИАЛЬНАЯ ЗОНА</t>
  </si>
  <si>
    <t>МО/ Населенный пункт</t>
  </si>
  <si>
    <t>МО "Городской округ "Город Нарьян-Мар" / г. Нарьян-Мар</t>
  </si>
  <si>
    <t xml:space="preserve">МО "Городское поселение "Рабочий поселок Искателей" / п. Искателей </t>
  </si>
  <si>
    <t>МО "Тельвисочный сельсовет" / с. Тельвиска</t>
  </si>
  <si>
    <t>МО "Великовисочный сельсовет" / с. Великовисочное</t>
  </si>
  <si>
    <t>МО "Приморско-Куйский сельсовет" / п. Красное</t>
  </si>
  <si>
    <t>МО "Пустозерский сельсовет" / с. Оксино</t>
  </si>
  <si>
    <t>МО "Тельвисочный сельсовет" / д. Макарово</t>
  </si>
  <si>
    <t>4 ТЕРРИТОРИАЛЬНАЯ ЗОНА</t>
  </si>
  <si>
    <t>Зональные коэффициенты к общей стоимости строительно-монтажных работ (приложение 4 к постановлению Администрации НАО от 30.12.2015 № 473-п)</t>
  </si>
  <si>
    <t>МО "Пешский сельсовет" / с. Нижняя Пеша</t>
  </si>
  <si>
    <t>МО "Омский сельсовет" / с. Ома</t>
  </si>
  <si>
    <t>5 ТЕРРИТОРИАЛЬНАЯ ЗОНА</t>
  </si>
  <si>
    <t>МО "Хосед-Хардский сельсовет" / п. Харута</t>
  </si>
  <si>
    <t>Уточненный размер предельной стоимости услуг и (или) работ по капитальному ремонту общего имущества с учетом средней фактической стоимости аналогичных видов работ в разрезе муниципальных образований. Тип многоквартирного дома: деревянный дом</t>
  </si>
  <si>
    <t>ул.им. В.И. Ленина, д. 54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</si>
</sst>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_р_."/>
    <numFmt numFmtId="187" formatCode="_-* #,##0.0_р_._-;\-* #,##0.0_р_._-;_-* &quot;-&quot;?_р_._-;_-@_-"/>
    <numFmt numFmtId="188" formatCode="_-* #,##0.0\ _р_._-;\-* #,##0.0\ _р_._-;_-* &quot;-&quot;?\ _р_._-;_-@_-"/>
    <numFmt numFmtId="189" formatCode="0.00000"/>
    <numFmt numFmtId="190" formatCode="0.0000"/>
    <numFmt numFmtId="191" formatCode="0.000"/>
    <numFmt numFmtId="192" formatCode="_-* #,##0.000_р_._-;\-* #,##0.000_р_._-;_-* &quot;-&quot;???_р_._-;_-@_-"/>
    <numFmt numFmtId="193" formatCode="_-* #,##0.000\ _р_._-;\-* #,##0.000\ _р_._-;_-* &quot;-&quot;???\ _р_._-;_-@_-"/>
    <numFmt numFmtId="194" formatCode="_-* #,##0.000\ _₽_-;\-* #,##0.000\ _₽_-;_-* &quot;-&quot;???\ _₽_-;_-@_-"/>
    <numFmt numFmtId="195" formatCode="_-* #,##0.0\ _₽_-;\-* #,##0.0\ _₽_-;_-* &quot;-&quot;?\ _₽_-;_-@_-"/>
    <numFmt numFmtId="196" formatCode="0.000000"/>
    <numFmt numFmtId="197" formatCode="_-* #,##0.0000\ _₽_-;\-* #,##0.0000\ _₽_-;_-* &quot;-&quot;????\ _₽_-;_-@_-"/>
    <numFmt numFmtId="198" formatCode="#,##0.000"/>
    <numFmt numFmtId="199" formatCode="#,##0.00_ ;\-#,##0.00\ "/>
    <numFmt numFmtId="200" formatCode="#,##0.000_ ;\-#,##0.000\ "/>
    <numFmt numFmtId="201" formatCode="#,##0.0000_ ;\-#,##0.0000\ "/>
    <numFmt numFmtId="202" formatCode="_-* #,##0.000\ _₽_-;\-* #,##0.000\ _₽_-;_-* &quot;-&quot;????\ _₽_-;_-@_-"/>
    <numFmt numFmtId="203" formatCode="_-* #,##0.00\ _₽_-;\-* #,##0.00\ _₽_-;_-* &quot;-&quot;????\ _₽_-;_-@_-"/>
    <numFmt numFmtId="204" formatCode="#,##0.0_ ;\-#,##0.0\ "/>
    <numFmt numFmtId="205" formatCode="_-* #,##0.000_р_._-;\-* #,##0.000_р_._-;_-* &quot;-&quot;??_р_.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3"/>
      <color indexed="8"/>
      <name val="Times New Roman"/>
      <family val="1"/>
    </font>
    <font>
      <b/>
      <vertAlign val="subscript"/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6" borderId="0" applyNumberFormat="0" applyBorder="0" applyAlignment="0" applyProtection="0"/>
    <xf numFmtId="0" fontId="35" fillId="26" borderId="0" applyNumberFormat="0" applyBorder="0" applyAlignment="0" applyProtection="0"/>
    <xf numFmtId="0" fontId="1" fillId="18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171" fontId="27" fillId="0" borderId="10" xfId="93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71" fontId="27" fillId="0" borderId="0" xfId="93" applyFont="1" applyBorder="1" applyAlignment="1">
      <alignment horizontal="center"/>
    </xf>
    <xf numFmtId="0" fontId="27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203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4" fontId="36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171" fontId="20" fillId="0" borderId="10" xfId="93" applyFont="1" applyFill="1" applyBorder="1" applyAlignment="1">
      <alignment horizontal="center"/>
    </xf>
    <xf numFmtId="171" fontId="19" fillId="0" borderId="10" xfId="93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2" fontId="27" fillId="0" borderId="12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 wrapText="1"/>
    </xf>
    <xf numFmtId="171" fontId="27" fillId="0" borderId="10" xfId="93" applyFont="1" applyFill="1" applyBorder="1" applyAlignment="1">
      <alignment horizontal="center"/>
    </xf>
    <xf numFmtId="203" fontId="28" fillId="0" borderId="10" xfId="0" applyNumberFormat="1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2" fontId="27" fillId="0" borderId="15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wrapText="1"/>
    </xf>
    <xf numFmtId="2" fontId="27" fillId="0" borderId="17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171" fontId="27" fillId="0" borderId="14" xfId="93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center"/>
    </xf>
    <xf numFmtId="171" fontId="27" fillId="0" borderId="18" xfId="93" applyFont="1" applyFill="1" applyBorder="1" applyAlignment="1">
      <alignment horizontal="center"/>
    </xf>
    <xf numFmtId="171" fontId="27" fillId="0" borderId="0" xfId="93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9" xfId="0" applyFont="1" applyFill="1" applyBorder="1" applyAlignment="1">
      <alignment/>
    </xf>
    <xf numFmtId="2" fontId="27" fillId="0" borderId="11" xfId="0" applyNumberFormat="1" applyFont="1" applyFill="1" applyBorder="1" applyAlignment="1">
      <alignment horizontal="center"/>
    </xf>
    <xf numFmtId="171" fontId="27" fillId="0" borderId="12" xfId="93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wrapText="1"/>
    </xf>
    <xf numFmtId="185" fontId="38" fillId="0" borderId="10" xfId="0" applyNumberFormat="1" applyFont="1" applyFill="1" applyBorder="1" applyAlignment="1">
      <alignment horizontal="center" vertical="center" wrapText="1"/>
    </xf>
    <xf numFmtId="205" fontId="19" fillId="0" borderId="10" xfId="93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201" fontId="31" fillId="0" borderId="0" xfId="93" applyNumberFormat="1" applyFont="1" applyBorder="1" applyAlignment="1">
      <alignment horizontal="center"/>
    </xf>
    <xf numFmtId="204" fontId="31" fillId="0" borderId="0" xfId="93" applyNumberFormat="1" applyFont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2" fontId="27" fillId="0" borderId="16" xfId="0" applyNumberFormat="1" applyFont="1" applyFill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203" fontId="28" fillId="0" borderId="0" xfId="0" applyNumberFormat="1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2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21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 shrinkToFi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7" fillId="0" borderId="11" xfId="0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 wrapText="1"/>
    </xf>
    <xf numFmtId="191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201" fontId="31" fillId="0" borderId="0" xfId="93" applyNumberFormat="1" applyFont="1" applyFill="1" applyBorder="1" applyAlignment="1">
      <alignment horizontal="center"/>
    </xf>
    <xf numFmtId="204" fontId="31" fillId="0" borderId="0" xfId="93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</cellXfs>
  <cellStyles count="82">
    <cellStyle name="Normal" xfId="0"/>
    <cellStyle name="20% - Акцент1" xfId="15"/>
    <cellStyle name="20% — акцент1" xfId="16"/>
    <cellStyle name="20% - Акцент1_Предельная стоимость работ по капремонту откорр" xfId="17"/>
    <cellStyle name="20% - Акцент2" xfId="18"/>
    <cellStyle name="20% — акцент2" xfId="19"/>
    <cellStyle name="20% - Акцент2_Предельная стоимость работ по капремонту откорр" xfId="20"/>
    <cellStyle name="20% - Акцент3" xfId="21"/>
    <cellStyle name="20% — акцент3" xfId="22"/>
    <cellStyle name="20% - Акцент3_Предельная стоимость работ по капремонту откорр" xfId="23"/>
    <cellStyle name="20% - Акцент4" xfId="24"/>
    <cellStyle name="20% — акцент4" xfId="25"/>
    <cellStyle name="20% - Акцент4_Предельная стоимость работ по капремонту откорр" xfId="26"/>
    <cellStyle name="20% - Акцент5" xfId="27"/>
    <cellStyle name="20% — акцент5" xfId="28"/>
    <cellStyle name="20% - Акцент5_Предельная стоимость работ по капремонту откорр" xfId="29"/>
    <cellStyle name="20% - Акцент6" xfId="30"/>
    <cellStyle name="20% — акцент6" xfId="31"/>
    <cellStyle name="20% - Акцент6_Предельная стоимость работ по капремонту откорр" xfId="32"/>
    <cellStyle name="40% - Акцент1" xfId="33"/>
    <cellStyle name="40% — акцент1" xfId="34"/>
    <cellStyle name="40% - Акцент1_Предельная стоимость работ по капремонту откорр" xfId="35"/>
    <cellStyle name="40% - Акцент2" xfId="36"/>
    <cellStyle name="40% — акцент2" xfId="37"/>
    <cellStyle name="40% - Акцент2_Предельная стоимость работ по капремонту откорр" xfId="38"/>
    <cellStyle name="40% - Акцент3" xfId="39"/>
    <cellStyle name="40% — акцент3" xfId="40"/>
    <cellStyle name="40% - Акцент3_Предельная стоимость работ по капремонту откорр" xfId="41"/>
    <cellStyle name="40% - Акцент4" xfId="42"/>
    <cellStyle name="40% — акцент4" xfId="43"/>
    <cellStyle name="40% - Акцент4_Предельная стоимость работ по капремонту откорр" xfId="44"/>
    <cellStyle name="40% - Акцент5" xfId="45"/>
    <cellStyle name="40% — акцент5" xfId="46"/>
    <cellStyle name="40% - Акцент5_Предельная стоимость работ по капремонту откорр" xfId="47"/>
    <cellStyle name="40% - Акцент6" xfId="48"/>
    <cellStyle name="40% — акцент6" xfId="49"/>
    <cellStyle name="40% - Акцент6_Предельная стоимость работ по капремонту откорр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4</xdr:row>
      <xdr:rowOff>209550</xdr:rowOff>
    </xdr:from>
    <xdr:ext cx="2314575" cy="571500"/>
    <xdr:sp>
      <xdr:nvSpPr>
        <xdr:cNvPr id="1" name="TextBox 1"/>
        <xdr:cNvSpPr txBox="1">
          <a:spLocks noChangeArrowheads="1"/>
        </xdr:cNvSpPr>
      </xdr:nvSpPr>
      <xdr:spPr>
        <a:xfrm>
          <a:off x="304800" y="1238250"/>
          <a:ext cx="2314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С_ср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/Е)+ (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/Е)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+⋯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/Е))/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И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, где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">
      <selection activeCell="E20" sqref="E20"/>
    </sheetView>
  </sheetViews>
  <sheetFormatPr defaultColWidth="9.00390625" defaultRowHeight="15"/>
  <cols>
    <col min="1" max="1" width="4.28125" style="52" customWidth="1"/>
    <col min="2" max="2" width="15.00390625" style="52" customWidth="1"/>
    <col min="3" max="3" width="22.7109375" style="107" customWidth="1"/>
    <col min="4" max="4" width="12.00390625" style="52" customWidth="1"/>
    <col min="5" max="5" width="21.8515625" style="52" customWidth="1"/>
    <col min="6" max="6" width="20.421875" style="52" customWidth="1"/>
    <col min="7" max="7" width="20.421875" style="52" hidden="1" customWidth="1"/>
    <col min="8" max="8" width="20.8515625" style="52" customWidth="1"/>
    <col min="9" max="9" width="21.7109375" style="52" customWidth="1"/>
    <col min="10" max="10" width="18.28125" style="52" hidden="1" customWidth="1"/>
    <col min="11" max="16384" width="9.00390625" style="52" customWidth="1"/>
  </cols>
  <sheetData>
    <row r="1" ht="18.75">
      <c r="I1" s="63" t="s">
        <v>6</v>
      </c>
    </row>
    <row r="2" spans="1:9" ht="43.5" customHeight="1">
      <c r="A2" s="89" t="s">
        <v>77</v>
      </c>
      <c r="B2" s="89"/>
      <c r="C2" s="89"/>
      <c r="D2" s="89"/>
      <c r="E2" s="89"/>
      <c r="F2" s="89"/>
      <c r="G2" s="89"/>
      <c r="H2" s="89"/>
      <c r="I2" s="89"/>
    </row>
    <row r="3" spans="1:9" ht="18.75">
      <c r="A3" s="50"/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89" t="s">
        <v>19</v>
      </c>
      <c r="B4" s="89"/>
      <c r="C4" s="89"/>
      <c r="D4" s="89"/>
      <c r="E4" s="89"/>
      <c r="F4" s="89"/>
      <c r="G4" s="89"/>
      <c r="H4" s="89"/>
      <c r="I4" s="89"/>
    </row>
    <row r="5" spans="1:8" ht="18.75">
      <c r="A5" s="51"/>
      <c r="B5" s="50"/>
      <c r="C5" s="50"/>
      <c r="D5" s="50"/>
      <c r="E5" s="50"/>
      <c r="F5" s="50"/>
      <c r="G5" s="50"/>
      <c r="H5" s="50"/>
    </row>
    <row r="6" spans="1:9" s="108" customFormat="1" ht="109.5" customHeight="1">
      <c r="A6" s="53" t="s">
        <v>1</v>
      </c>
      <c r="B6" s="53" t="s">
        <v>21</v>
      </c>
      <c r="C6" s="53" t="s">
        <v>7</v>
      </c>
      <c r="D6" s="53" t="s">
        <v>4</v>
      </c>
      <c r="E6" s="54" t="s">
        <v>9</v>
      </c>
      <c r="F6" s="54" t="s">
        <v>32</v>
      </c>
      <c r="G6" s="54" t="s">
        <v>33</v>
      </c>
      <c r="H6" s="54" t="s">
        <v>83</v>
      </c>
      <c r="I6" s="54" t="s">
        <v>84</v>
      </c>
    </row>
    <row r="7" spans="1:10" ht="63">
      <c r="A7" s="33">
        <v>1</v>
      </c>
      <c r="B7" s="34" t="s">
        <v>2</v>
      </c>
      <c r="C7" s="73" t="s">
        <v>8</v>
      </c>
      <c r="D7" s="35">
        <v>2662.8</v>
      </c>
      <c r="E7" s="36" t="s">
        <v>10</v>
      </c>
      <c r="F7" s="37">
        <v>3278217</v>
      </c>
      <c r="G7" s="37" t="e">
        <f>#REF!</f>
        <v>#REF!</v>
      </c>
      <c r="H7" s="37">
        <f>F7/$D$7</f>
        <v>1231.12</v>
      </c>
      <c r="I7" s="38">
        <f aca="true" t="shared" si="0" ref="I7:I15">H7*$I$84/100</f>
        <v>1285.29</v>
      </c>
      <c r="J7" s="52" t="e">
        <f>H7/G7</f>
        <v>#REF!</v>
      </c>
    </row>
    <row r="8" spans="1:10" ht="63">
      <c r="A8" s="39"/>
      <c r="B8" s="40"/>
      <c r="C8" s="74"/>
      <c r="D8" s="41"/>
      <c r="E8" s="36" t="s">
        <v>11</v>
      </c>
      <c r="F8" s="37">
        <v>11376481.48</v>
      </c>
      <c r="G8" s="37" t="e">
        <f>#REF!</f>
        <v>#REF!</v>
      </c>
      <c r="H8" s="37">
        <f>F8/$D$7</f>
        <v>4272.38</v>
      </c>
      <c r="I8" s="38">
        <f t="shared" si="0"/>
        <v>4460.36</v>
      </c>
      <c r="J8" s="52" t="e">
        <f aca="true" t="shared" si="1" ref="J8:J15">H8/G8</f>
        <v>#REF!</v>
      </c>
    </row>
    <row r="9" spans="1:10" ht="63">
      <c r="A9" s="39"/>
      <c r="B9" s="40"/>
      <c r="C9" s="74"/>
      <c r="D9" s="41"/>
      <c r="E9" s="36" t="s">
        <v>12</v>
      </c>
      <c r="F9" s="37">
        <v>1577202.16</v>
      </c>
      <c r="G9" s="37" t="e">
        <f>#REF!</f>
        <v>#REF!</v>
      </c>
      <c r="H9" s="37">
        <f aca="true" t="shared" si="2" ref="H9:H15">F9/$D$7</f>
        <v>592.31</v>
      </c>
      <c r="I9" s="38">
        <f t="shared" si="0"/>
        <v>618.37</v>
      </c>
      <c r="J9" s="52" t="e">
        <f t="shared" si="1"/>
        <v>#REF!</v>
      </c>
    </row>
    <row r="10" spans="1:10" ht="78.75">
      <c r="A10" s="39"/>
      <c r="B10" s="40"/>
      <c r="C10" s="74"/>
      <c r="D10" s="41"/>
      <c r="E10" s="36" t="s">
        <v>13</v>
      </c>
      <c r="F10" s="37">
        <v>2868236.62</v>
      </c>
      <c r="G10" s="37" t="e">
        <f>#REF!</f>
        <v>#REF!</v>
      </c>
      <c r="H10" s="37">
        <f t="shared" si="2"/>
        <v>1077.15</v>
      </c>
      <c r="I10" s="38">
        <f t="shared" si="0"/>
        <v>1124.54</v>
      </c>
      <c r="J10" s="52" t="e">
        <f t="shared" si="1"/>
        <v>#REF!</v>
      </c>
    </row>
    <row r="11" spans="1:10" ht="78.75">
      <c r="A11" s="39"/>
      <c r="B11" s="40"/>
      <c r="C11" s="74"/>
      <c r="D11" s="41"/>
      <c r="E11" s="36" t="s">
        <v>14</v>
      </c>
      <c r="F11" s="37">
        <v>4058368.1</v>
      </c>
      <c r="G11" s="37" t="e">
        <f>#REF!</f>
        <v>#REF!</v>
      </c>
      <c r="H11" s="37">
        <f t="shared" si="2"/>
        <v>1524.1</v>
      </c>
      <c r="I11" s="38">
        <f t="shared" si="0"/>
        <v>1591.16</v>
      </c>
      <c r="J11" s="52" t="e">
        <f t="shared" si="1"/>
        <v>#REF!</v>
      </c>
    </row>
    <row r="12" spans="1:10" ht="63">
      <c r="A12" s="39"/>
      <c r="B12" s="40"/>
      <c r="C12" s="74"/>
      <c r="D12" s="41"/>
      <c r="E12" s="36" t="s">
        <v>18</v>
      </c>
      <c r="F12" s="37">
        <v>4731857.82</v>
      </c>
      <c r="G12" s="37" t="e">
        <f>#REF!</f>
        <v>#REF!</v>
      </c>
      <c r="H12" s="37">
        <f t="shared" si="2"/>
        <v>1777.02</v>
      </c>
      <c r="I12" s="38">
        <f t="shared" si="0"/>
        <v>1855.21</v>
      </c>
      <c r="J12" s="52" t="e">
        <f t="shared" si="1"/>
        <v>#REF!</v>
      </c>
    </row>
    <row r="13" spans="1:10" ht="18.75">
      <c r="A13" s="39"/>
      <c r="B13" s="40"/>
      <c r="C13" s="74"/>
      <c r="D13" s="41"/>
      <c r="E13" s="36" t="s">
        <v>15</v>
      </c>
      <c r="F13" s="37">
        <v>20055062.88</v>
      </c>
      <c r="G13" s="37" t="e">
        <f>#REF!</f>
        <v>#REF!</v>
      </c>
      <c r="H13" s="37">
        <f t="shared" si="2"/>
        <v>7531.57</v>
      </c>
      <c r="I13" s="38">
        <f t="shared" si="0"/>
        <v>7862.96</v>
      </c>
      <c r="J13" s="52" t="e">
        <f t="shared" si="1"/>
        <v>#REF!</v>
      </c>
    </row>
    <row r="14" spans="1:10" ht="31.5">
      <c r="A14" s="39"/>
      <c r="B14" s="40"/>
      <c r="C14" s="74"/>
      <c r="D14" s="41"/>
      <c r="E14" s="36" t="s">
        <v>16</v>
      </c>
      <c r="F14" s="37">
        <v>28830626.12</v>
      </c>
      <c r="G14" s="37" t="e">
        <f>#REF!</f>
        <v>#REF!</v>
      </c>
      <c r="H14" s="37">
        <f t="shared" si="2"/>
        <v>10827.18</v>
      </c>
      <c r="I14" s="38">
        <f t="shared" si="0"/>
        <v>11303.58</v>
      </c>
      <c r="J14" s="52" t="e">
        <f t="shared" si="1"/>
        <v>#REF!</v>
      </c>
    </row>
    <row r="15" spans="1:10" ht="47.25">
      <c r="A15" s="39"/>
      <c r="B15" s="40"/>
      <c r="C15" s="74"/>
      <c r="D15" s="41"/>
      <c r="E15" s="42" t="s">
        <v>17</v>
      </c>
      <c r="F15" s="37">
        <v>6756702.42</v>
      </c>
      <c r="G15" s="37" t="e">
        <f>#REF!</f>
        <v>#REF!</v>
      </c>
      <c r="H15" s="37">
        <f t="shared" si="2"/>
        <v>2537.44</v>
      </c>
      <c r="I15" s="38">
        <f t="shared" si="0"/>
        <v>2649.09</v>
      </c>
      <c r="J15" s="52" t="e">
        <f t="shared" si="1"/>
        <v>#REF!</v>
      </c>
    </row>
    <row r="16" spans="1:9" ht="18.75">
      <c r="A16" s="92" t="s">
        <v>3</v>
      </c>
      <c r="B16" s="93"/>
      <c r="C16" s="93"/>
      <c r="D16" s="43"/>
      <c r="E16" s="44"/>
      <c r="F16" s="45">
        <f>SUM(F7:F15)</f>
        <v>83532754.6</v>
      </c>
      <c r="G16" s="45"/>
      <c r="H16" s="37" t="s">
        <v>5</v>
      </c>
      <c r="I16" s="37" t="s">
        <v>5</v>
      </c>
    </row>
    <row r="17" spans="1:9" ht="18.75">
      <c r="A17" s="46"/>
      <c r="B17" s="46"/>
      <c r="C17" s="74"/>
      <c r="D17" s="47"/>
      <c r="E17" s="47"/>
      <c r="F17" s="48"/>
      <c r="G17" s="49"/>
      <c r="H17" s="49"/>
      <c r="I17" s="49"/>
    </row>
    <row r="18" spans="1:9" ht="18.75" customHeight="1">
      <c r="A18" s="89" t="s">
        <v>22</v>
      </c>
      <c r="B18" s="89"/>
      <c r="C18" s="89"/>
      <c r="D18" s="89"/>
      <c r="E18" s="89"/>
      <c r="F18" s="89"/>
      <c r="G18" s="89"/>
      <c r="H18" s="89"/>
      <c r="I18" s="89"/>
    </row>
    <row r="19" spans="1:8" ht="18.75">
      <c r="A19" s="51"/>
      <c r="B19" s="50"/>
      <c r="C19" s="50"/>
      <c r="D19" s="50"/>
      <c r="E19" s="50"/>
      <c r="F19" s="50"/>
      <c r="G19" s="50"/>
      <c r="H19" s="50"/>
    </row>
    <row r="20" spans="1:9" s="108" customFormat="1" ht="109.5" customHeight="1">
      <c r="A20" s="53" t="s">
        <v>1</v>
      </c>
      <c r="B20" s="53" t="s">
        <v>21</v>
      </c>
      <c r="C20" s="53" t="s">
        <v>7</v>
      </c>
      <c r="D20" s="53" t="s">
        <v>4</v>
      </c>
      <c r="E20" s="54" t="s">
        <v>9</v>
      </c>
      <c r="F20" s="54" t="s">
        <v>32</v>
      </c>
      <c r="G20" s="54" t="s">
        <v>33</v>
      </c>
      <c r="H20" s="54" t="s">
        <v>83</v>
      </c>
      <c r="I20" s="54" t="s">
        <v>84</v>
      </c>
    </row>
    <row r="21" spans="1:10" ht="63">
      <c r="A21" s="33">
        <v>1</v>
      </c>
      <c r="B21" s="34" t="s">
        <v>2</v>
      </c>
      <c r="C21" s="73" t="s">
        <v>23</v>
      </c>
      <c r="D21" s="35">
        <v>1354.8</v>
      </c>
      <c r="E21" s="36" t="s">
        <v>10</v>
      </c>
      <c r="F21" s="37">
        <v>1176684.2</v>
      </c>
      <c r="G21" s="37" t="e">
        <f aca="true" t="shared" si="3" ref="G21:G26">G7</f>
        <v>#REF!</v>
      </c>
      <c r="H21" s="37">
        <f>F21/$D$21</f>
        <v>868.53</v>
      </c>
      <c r="I21" s="38">
        <f aca="true" t="shared" si="4" ref="I21:I30">H21*$I$84/100</f>
        <v>906.75</v>
      </c>
      <c r="J21" s="52" t="e">
        <f aca="true" t="shared" si="5" ref="J21:J30">H21/G21</f>
        <v>#REF!</v>
      </c>
    </row>
    <row r="22" spans="1:10" ht="63">
      <c r="A22" s="39"/>
      <c r="B22" s="40"/>
      <c r="C22" s="74"/>
      <c r="D22" s="41"/>
      <c r="E22" s="36" t="s">
        <v>11</v>
      </c>
      <c r="F22" s="37">
        <v>5464692.1</v>
      </c>
      <c r="G22" s="37" t="e">
        <f t="shared" si="3"/>
        <v>#REF!</v>
      </c>
      <c r="H22" s="37">
        <f aca="true" t="shared" si="6" ref="H22:H30">F22/$D$21</f>
        <v>4033.58</v>
      </c>
      <c r="I22" s="38">
        <f t="shared" si="4"/>
        <v>4211.06</v>
      </c>
      <c r="J22" s="52" t="e">
        <f t="shared" si="5"/>
        <v>#REF!</v>
      </c>
    </row>
    <row r="23" spans="1:10" ht="63">
      <c r="A23" s="39"/>
      <c r="B23" s="40"/>
      <c r="C23" s="74"/>
      <c r="D23" s="41"/>
      <c r="E23" s="36" t="s">
        <v>12</v>
      </c>
      <c r="F23" s="37">
        <v>978588.16</v>
      </c>
      <c r="G23" s="37" t="e">
        <f t="shared" si="3"/>
        <v>#REF!</v>
      </c>
      <c r="H23" s="37">
        <f t="shared" si="6"/>
        <v>722.31</v>
      </c>
      <c r="I23" s="38">
        <f t="shared" si="4"/>
        <v>754.09</v>
      </c>
      <c r="J23" s="52" t="e">
        <f t="shared" si="5"/>
        <v>#REF!</v>
      </c>
    </row>
    <row r="24" spans="1:10" ht="78.75">
      <c r="A24" s="39"/>
      <c r="B24" s="40"/>
      <c r="C24" s="74"/>
      <c r="D24" s="41"/>
      <c r="E24" s="36" t="s">
        <v>13</v>
      </c>
      <c r="F24" s="37">
        <v>1275731.04</v>
      </c>
      <c r="G24" s="37" t="e">
        <f t="shared" si="3"/>
        <v>#REF!</v>
      </c>
      <c r="H24" s="37">
        <f t="shared" si="6"/>
        <v>941.64</v>
      </c>
      <c r="I24" s="38">
        <f t="shared" si="4"/>
        <v>983.07</v>
      </c>
      <c r="J24" s="52" t="e">
        <f t="shared" si="5"/>
        <v>#REF!</v>
      </c>
    </row>
    <row r="25" spans="1:10" ht="78.75">
      <c r="A25" s="39"/>
      <c r="B25" s="40"/>
      <c r="C25" s="74"/>
      <c r="D25" s="41"/>
      <c r="E25" s="36" t="s">
        <v>14</v>
      </c>
      <c r="F25" s="37">
        <v>1282172.66</v>
      </c>
      <c r="G25" s="37" t="e">
        <f t="shared" si="3"/>
        <v>#REF!</v>
      </c>
      <c r="H25" s="37">
        <f t="shared" si="6"/>
        <v>946.39</v>
      </c>
      <c r="I25" s="38">
        <f t="shared" si="4"/>
        <v>988.03</v>
      </c>
      <c r="J25" s="52" t="e">
        <f t="shared" si="5"/>
        <v>#REF!</v>
      </c>
    </row>
    <row r="26" spans="1:10" ht="63">
      <c r="A26" s="39"/>
      <c r="B26" s="40"/>
      <c r="C26" s="74"/>
      <c r="D26" s="41"/>
      <c r="E26" s="36" t="s">
        <v>18</v>
      </c>
      <c r="F26" s="37">
        <v>473518.66</v>
      </c>
      <c r="G26" s="37" t="e">
        <f t="shared" si="3"/>
        <v>#REF!</v>
      </c>
      <c r="H26" s="37">
        <f t="shared" si="6"/>
        <v>349.51</v>
      </c>
      <c r="I26" s="38">
        <f t="shared" si="4"/>
        <v>364.89</v>
      </c>
      <c r="J26" s="52" t="e">
        <f t="shared" si="5"/>
        <v>#REF!</v>
      </c>
    </row>
    <row r="27" spans="1:10" ht="18.75">
      <c r="A27" s="39"/>
      <c r="B27" s="40"/>
      <c r="C27" s="74"/>
      <c r="D27" s="41"/>
      <c r="E27" s="36" t="s">
        <v>15</v>
      </c>
      <c r="F27" s="37">
        <v>7643355.6</v>
      </c>
      <c r="G27" s="37" t="e">
        <f>G13</f>
        <v>#REF!</v>
      </c>
      <c r="H27" s="37">
        <f t="shared" si="6"/>
        <v>5641.69</v>
      </c>
      <c r="I27" s="38">
        <f t="shared" si="4"/>
        <v>5889.92</v>
      </c>
      <c r="J27" s="52" t="e">
        <f t="shared" si="5"/>
        <v>#REF!</v>
      </c>
    </row>
    <row r="28" spans="1:9" ht="94.5">
      <c r="A28" s="39"/>
      <c r="B28" s="40"/>
      <c r="C28" s="74"/>
      <c r="D28" s="41"/>
      <c r="E28" s="36" t="s">
        <v>24</v>
      </c>
      <c r="F28" s="37">
        <v>190741.1</v>
      </c>
      <c r="G28" s="37"/>
      <c r="H28" s="37">
        <f t="shared" si="6"/>
        <v>140.79</v>
      </c>
      <c r="I28" s="38">
        <f t="shared" si="4"/>
        <v>146.98</v>
      </c>
    </row>
    <row r="29" spans="1:10" ht="31.5">
      <c r="A29" s="39"/>
      <c r="B29" s="40"/>
      <c r="C29" s="74"/>
      <c r="D29" s="41"/>
      <c r="E29" s="36" t="s">
        <v>16</v>
      </c>
      <c r="F29" s="37">
        <v>46151185.32</v>
      </c>
      <c r="G29" s="37" t="e">
        <f>G14</f>
        <v>#REF!</v>
      </c>
      <c r="H29" s="37">
        <f t="shared" si="6"/>
        <v>34064.94</v>
      </c>
      <c r="I29" s="38">
        <f t="shared" si="4"/>
        <v>35563.8</v>
      </c>
      <c r="J29" s="52" t="e">
        <f t="shared" si="5"/>
        <v>#REF!</v>
      </c>
    </row>
    <row r="30" spans="1:10" ht="47.25">
      <c r="A30" s="39"/>
      <c r="B30" s="40"/>
      <c r="C30" s="74"/>
      <c r="D30" s="41"/>
      <c r="E30" s="42" t="s">
        <v>17</v>
      </c>
      <c r="F30" s="37">
        <v>4832559.02</v>
      </c>
      <c r="G30" s="37" t="e">
        <f>G15</f>
        <v>#REF!</v>
      </c>
      <c r="H30" s="37">
        <f t="shared" si="6"/>
        <v>3566.99</v>
      </c>
      <c r="I30" s="38">
        <f t="shared" si="4"/>
        <v>3723.94</v>
      </c>
      <c r="J30" s="52" t="e">
        <f t="shared" si="5"/>
        <v>#REF!</v>
      </c>
    </row>
    <row r="31" spans="1:9" ht="18.75">
      <c r="A31" s="92" t="s">
        <v>3</v>
      </c>
      <c r="B31" s="93"/>
      <c r="C31" s="93"/>
      <c r="D31" s="43"/>
      <c r="E31" s="44"/>
      <c r="F31" s="45">
        <f>SUM(F21:F30)</f>
        <v>69469227.86</v>
      </c>
      <c r="G31" s="45"/>
      <c r="H31" s="37" t="s">
        <v>5</v>
      </c>
      <c r="I31" s="37" t="s">
        <v>5</v>
      </c>
    </row>
    <row r="32" spans="1:9" ht="18.75">
      <c r="A32" s="46"/>
      <c r="B32" s="46"/>
      <c r="C32" s="74"/>
      <c r="D32" s="47"/>
      <c r="E32" s="47"/>
      <c r="F32" s="48"/>
      <c r="G32" s="49"/>
      <c r="H32" s="49"/>
      <c r="I32" s="49"/>
    </row>
    <row r="33" spans="1:9" ht="18.75" customHeight="1">
      <c r="A33" s="89" t="s">
        <v>25</v>
      </c>
      <c r="B33" s="89"/>
      <c r="C33" s="89"/>
      <c r="D33" s="89"/>
      <c r="E33" s="89"/>
      <c r="F33" s="89"/>
      <c r="G33" s="89"/>
      <c r="H33" s="89"/>
      <c r="I33" s="89"/>
    </row>
    <row r="34" spans="1:8" ht="18.75">
      <c r="A34" s="51"/>
      <c r="B34" s="50"/>
      <c r="C34" s="50"/>
      <c r="D34" s="50"/>
      <c r="E34" s="50"/>
      <c r="F34" s="50"/>
      <c r="G34" s="50"/>
      <c r="H34" s="50"/>
    </row>
    <row r="35" spans="1:9" s="108" customFormat="1" ht="109.5" customHeight="1">
      <c r="A35" s="53" t="s">
        <v>1</v>
      </c>
      <c r="B35" s="53" t="s">
        <v>21</v>
      </c>
      <c r="C35" s="53" t="s">
        <v>7</v>
      </c>
      <c r="D35" s="53" t="s">
        <v>4</v>
      </c>
      <c r="E35" s="54" t="s">
        <v>9</v>
      </c>
      <c r="F35" s="54" t="s">
        <v>32</v>
      </c>
      <c r="G35" s="54" t="s">
        <v>33</v>
      </c>
      <c r="H35" s="54" t="s">
        <v>83</v>
      </c>
      <c r="I35" s="54" t="s">
        <v>84</v>
      </c>
    </row>
    <row r="36" spans="1:10" ht="63">
      <c r="A36" s="33">
        <v>1</v>
      </c>
      <c r="B36" s="34" t="s">
        <v>2</v>
      </c>
      <c r="C36" s="75" t="s">
        <v>26</v>
      </c>
      <c r="D36" s="35">
        <v>7765.9</v>
      </c>
      <c r="E36" s="36" t="s">
        <v>10</v>
      </c>
      <c r="F36" s="37">
        <v>2841493.1</v>
      </c>
      <c r="G36" s="37" t="e">
        <f>#REF!</f>
        <v>#REF!</v>
      </c>
      <c r="H36" s="37">
        <f>F36/$D$21</f>
        <v>2097.35</v>
      </c>
      <c r="I36" s="38">
        <f aca="true" t="shared" si="7" ref="I36:I46">H36*$I$84/100</f>
        <v>2189.63</v>
      </c>
      <c r="J36" s="52" t="e">
        <f aca="true" t="shared" si="8" ref="J36:J46">H36/G36</f>
        <v>#REF!</v>
      </c>
    </row>
    <row r="37" spans="1:10" ht="63">
      <c r="A37" s="39"/>
      <c r="B37" s="40"/>
      <c r="C37" s="74"/>
      <c r="D37" s="41"/>
      <c r="E37" s="36" t="s">
        <v>11</v>
      </c>
      <c r="F37" s="37">
        <v>41279685.12</v>
      </c>
      <c r="G37" s="37" t="e">
        <f>#REF!</f>
        <v>#REF!</v>
      </c>
      <c r="H37" s="37">
        <f aca="true" t="shared" si="9" ref="H37:H46">F37/$D$21</f>
        <v>30469.21</v>
      </c>
      <c r="I37" s="38">
        <f t="shared" si="7"/>
        <v>31809.86</v>
      </c>
      <c r="J37" s="52" t="e">
        <f t="shared" si="8"/>
        <v>#REF!</v>
      </c>
    </row>
    <row r="38" spans="1:10" ht="63">
      <c r="A38" s="39"/>
      <c r="B38" s="40"/>
      <c r="C38" s="74"/>
      <c r="D38" s="41"/>
      <c r="E38" s="36" t="s">
        <v>12</v>
      </c>
      <c r="F38" s="37">
        <v>3560916.68</v>
      </c>
      <c r="G38" s="37" t="e">
        <f>#REF!</f>
        <v>#REF!</v>
      </c>
      <c r="H38" s="37">
        <f t="shared" si="9"/>
        <v>2628.37</v>
      </c>
      <c r="I38" s="38">
        <f t="shared" si="7"/>
        <v>2744.02</v>
      </c>
      <c r="J38" s="52" t="e">
        <f t="shared" si="8"/>
        <v>#REF!</v>
      </c>
    </row>
    <row r="39" spans="1:10" ht="78.75">
      <c r="A39" s="39"/>
      <c r="B39" s="40"/>
      <c r="C39" s="74"/>
      <c r="D39" s="41"/>
      <c r="E39" s="36" t="s">
        <v>13</v>
      </c>
      <c r="F39" s="37">
        <v>10216330.26</v>
      </c>
      <c r="G39" s="37" t="e">
        <f>#REF!</f>
        <v>#REF!</v>
      </c>
      <c r="H39" s="37">
        <f t="shared" si="9"/>
        <v>7540.84</v>
      </c>
      <c r="I39" s="38">
        <f t="shared" si="7"/>
        <v>7872.64</v>
      </c>
      <c r="J39" s="52" t="e">
        <f t="shared" si="8"/>
        <v>#REF!</v>
      </c>
    </row>
    <row r="40" spans="1:10" ht="78.75">
      <c r="A40" s="39"/>
      <c r="B40" s="40"/>
      <c r="C40" s="74"/>
      <c r="D40" s="41"/>
      <c r="E40" s="36" t="s">
        <v>14</v>
      </c>
      <c r="F40" s="37">
        <v>15482113.3</v>
      </c>
      <c r="G40" s="37" t="e">
        <f>#REF!</f>
        <v>#REF!</v>
      </c>
      <c r="H40" s="37">
        <f t="shared" si="9"/>
        <v>11427.6</v>
      </c>
      <c r="I40" s="38">
        <f t="shared" si="7"/>
        <v>11930.41</v>
      </c>
      <c r="J40" s="52" t="e">
        <f t="shared" si="8"/>
        <v>#REF!</v>
      </c>
    </row>
    <row r="41" spans="1:10" ht="63">
      <c r="A41" s="39"/>
      <c r="B41" s="40"/>
      <c r="C41" s="74"/>
      <c r="D41" s="41"/>
      <c r="E41" s="36" t="s">
        <v>18</v>
      </c>
      <c r="F41" s="37">
        <v>4000006.48</v>
      </c>
      <c r="G41" s="37" t="e">
        <f>#REF!</f>
        <v>#REF!</v>
      </c>
      <c r="H41" s="37">
        <f t="shared" si="9"/>
        <v>2952.47</v>
      </c>
      <c r="I41" s="38">
        <f t="shared" si="7"/>
        <v>3082.38</v>
      </c>
      <c r="J41" s="52" t="e">
        <f t="shared" si="8"/>
        <v>#REF!</v>
      </c>
    </row>
    <row r="42" spans="1:10" ht="110.25">
      <c r="A42" s="39"/>
      <c r="B42" s="40"/>
      <c r="C42" s="74"/>
      <c r="D42" s="41"/>
      <c r="E42" s="36" t="s">
        <v>0</v>
      </c>
      <c r="F42" s="37">
        <v>3827037.36</v>
      </c>
      <c r="G42" s="37" t="e">
        <f>(#REF!+#REF!)*D36/6</f>
        <v>#REF!</v>
      </c>
      <c r="H42" s="37">
        <f t="shared" si="9"/>
        <v>2824.8</v>
      </c>
      <c r="I42" s="38">
        <f t="shared" si="7"/>
        <v>2949.09</v>
      </c>
      <c r="J42" s="52" t="e">
        <f t="shared" si="8"/>
        <v>#REF!</v>
      </c>
    </row>
    <row r="43" spans="1:10" ht="18.75">
      <c r="A43" s="39"/>
      <c r="B43" s="40"/>
      <c r="C43" s="74"/>
      <c r="D43" s="41"/>
      <c r="E43" s="36" t="s">
        <v>15</v>
      </c>
      <c r="F43" s="37">
        <v>19925734.88</v>
      </c>
      <c r="G43" s="37" t="e">
        <f>#REF!</f>
        <v>#REF!</v>
      </c>
      <c r="H43" s="37">
        <f t="shared" si="9"/>
        <v>14707.51</v>
      </c>
      <c r="I43" s="38">
        <f t="shared" si="7"/>
        <v>15354.64</v>
      </c>
      <c r="J43" s="52" t="e">
        <f t="shared" si="8"/>
        <v>#REF!</v>
      </c>
    </row>
    <row r="44" spans="1:10" ht="94.5">
      <c r="A44" s="39"/>
      <c r="B44" s="40"/>
      <c r="C44" s="74"/>
      <c r="D44" s="41"/>
      <c r="E44" s="36" t="s">
        <v>24</v>
      </c>
      <c r="F44" s="37">
        <v>4497287.98</v>
      </c>
      <c r="G44" s="37" t="e">
        <f>#REF!</f>
        <v>#REF!</v>
      </c>
      <c r="H44" s="37">
        <f t="shared" si="9"/>
        <v>3319.52</v>
      </c>
      <c r="I44" s="38">
        <f t="shared" si="7"/>
        <v>3465.58</v>
      </c>
      <c r="J44" s="52" t="e">
        <f t="shared" si="8"/>
        <v>#REF!</v>
      </c>
    </row>
    <row r="45" spans="1:10" ht="31.5">
      <c r="A45" s="39"/>
      <c r="B45" s="40"/>
      <c r="C45" s="74"/>
      <c r="D45" s="41"/>
      <c r="E45" s="36" t="s">
        <v>16</v>
      </c>
      <c r="F45" s="37">
        <v>81465860.7</v>
      </c>
      <c r="G45" s="37" t="e">
        <f>#REF!</f>
        <v>#REF!</v>
      </c>
      <c r="H45" s="37">
        <f t="shared" si="9"/>
        <v>60131.28</v>
      </c>
      <c r="I45" s="38">
        <f t="shared" si="7"/>
        <v>62777.06</v>
      </c>
      <c r="J45" s="52" t="e">
        <f t="shared" si="8"/>
        <v>#REF!</v>
      </c>
    </row>
    <row r="46" spans="1:10" ht="47.25">
      <c r="A46" s="39"/>
      <c r="B46" s="40"/>
      <c r="C46" s="74"/>
      <c r="D46" s="41"/>
      <c r="E46" s="42" t="s">
        <v>17</v>
      </c>
      <c r="F46" s="37">
        <v>18250650.54</v>
      </c>
      <c r="G46" s="37" t="e">
        <f>#REF!</f>
        <v>#REF!</v>
      </c>
      <c r="H46" s="37">
        <f t="shared" si="9"/>
        <v>13471.1</v>
      </c>
      <c r="I46" s="38">
        <f t="shared" si="7"/>
        <v>14063.83</v>
      </c>
      <c r="J46" s="52" t="e">
        <f t="shared" si="8"/>
        <v>#REF!</v>
      </c>
    </row>
    <row r="47" spans="1:9" ht="18.75">
      <c r="A47" s="92" t="s">
        <v>3</v>
      </c>
      <c r="B47" s="93"/>
      <c r="C47" s="93"/>
      <c r="D47" s="43"/>
      <c r="E47" s="44"/>
      <c r="F47" s="45">
        <f>SUM(F36:F46)</f>
        <v>205347116.4</v>
      </c>
      <c r="G47" s="45"/>
      <c r="H47" s="37" t="s">
        <v>5</v>
      </c>
      <c r="I47" s="37" t="s">
        <v>5</v>
      </c>
    </row>
    <row r="48" spans="1:9" ht="18.75">
      <c r="A48" s="46"/>
      <c r="B48" s="46"/>
      <c r="C48" s="74"/>
      <c r="D48" s="47"/>
      <c r="E48" s="47"/>
      <c r="F48" s="49"/>
      <c r="G48" s="49"/>
      <c r="H48" s="49"/>
      <c r="I48" s="49"/>
    </row>
    <row r="49" spans="1:9" ht="18.75" customHeight="1">
      <c r="A49" s="90" t="s">
        <v>27</v>
      </c>
      <c r="B49" s="90"/>
      <c r="C49" s="90"/>
      <c r="D49" s="90"/>
      <c r="E49" s="90"/>
      <c r="F49" s="90"/>
      <c r="G49" s="90"/>
      <c r="H49" s="90"/>
      <c r="I49" s="90"/>
    </row>
    <row r="50" spans="1:9" ht="18.75">
      <c r="A50" s="46"/>
      <c r="B50" s="46"/>
      <c r="C50" s="74"/>
      <c r="D50" s="47"/>
      <c r="E50" s="47"/>
      <c r="F50" s="49"/>
      <c r="G50" s="49"/>
      <c r="H50" s="49"/>
      <c r="I50" s="49"/>
    </row>
    <row r="51" spans="1:9" s="108" customFormat="1" ht="109.5" customHeight="1">
      <c r="A51" s="53" t="s">
        <v>1</v>
      </c>
      <c r="B51" s="53" t="s">
        <v>21</v>
      </c>
      <c r="C51" s="53" t="s">
        <v>7</v>
      </c>
      <c r="D51" s="53" t="s">
        <v>4</v>
      </c>
      <c r="E51" s="54" t="s">
        <v>9</v>
      </c>
      <c r="F51" s="54" t="s">
        <v>32</v>
      </c>
      <c r="G51" s="54" t="s">
        <v>33</v>
      </c>
      <c r="H51" s="54" t="s">
        <v>83</v>
      </c>
      <c r="I51" s="54" t="s">
        <v>84</v>
      </c>
    </row>
    <row r="52" spans="1:10" ht="63">
      <c r="A52" s="33">
        <v>1</v>
      </c>
      <c r="B52" s="34" t="s">
        <v>2</v>
      </c>
      <c r="C52" s="75" t="s">
        <v>28</v>
      </c>
      <c r="D52" s="35">
        <v>2100.2</v>
      </c>
      <c r="E52" s="36" t="s">
        <v>10</v>
      </c>
      <c r="F52" s="37">
        <v>2504260.9</v>
      </c>
      <c r="G52" s="56" t="e">
        <f aca="true" t="shared" si="10" ref="G52:G57">G36</f>
        <v>#REF!</v>
      </c>
      <c r="H52" s="37">
        <f aca="true" t="shared" si="11" ref="H52:H57">F52/$D$52</f>
        <v>1192.39</v>
      </c>
      <c r="I52" s="38">
        <f aca="true" t="shared" si="12" ref="I52:I63">H52*$I$84/100</f>
        <v>1244.86</v>
      </c>
      <c r="J52" s="52" t="e">
        <f aca="true" t="shared" si="13" ref="J52:J63">H52/G52</f>
        <v>#REF!</v>
      </c>
    </row>
    <row r="53" spans="1:10" ht="63">
      <c r="A53" s="39"/>
      <c r="B53" s="40"/>
      <c r="C53" s="74"/>
      <c r="D53" s="41"/>
      <c r="E53" s="36" t="s">
        <v>11</v>
      </c>
      <c r="F53" s="37">
        <v>11344902.32</v>
      </c>
      <c r="G53" s="37" t="e">
        <f t="shared" si="10"/>
        <v>#REF!</v>
      </c>
      <c r="H53" s="37">
        <f t="shared" si="11"/>
        <v>5401.82</v>
      </c>
      <c r="I53" s="38">
        <f t="shared" si="12"/>
        <v>5639.5</v>
      </c>
      <c r="J53" s="52" t="e">
        <f t="shared" si="13"/>
        <v>#REF!</v>
      </c>
    </row>
    <row r="54" spans="1:10" ht="63">
      <c r="A54" s="39"/>
      <c r="B54" s="40"/>
      <c r="C54" s="74"/>
      <c r="D54" s="41"/>
      <c r="E54" s="36" t="s">
        <v>12</v>
      </c>
      <c r="F54" s="37">
        <v>2117788.48</v>
      </c>
      <c r="G54" s="37" t="e">
        <f t="shared" si="10"/>
        <v>#REF!</v>
      </c>
      <c r="H54" s="37">
        <f t="shared" si="11"/>
        <v>1008.37</v>
      </c>
      <c r="I54" s="38">
        <f t="shared" si="12"/>
        <v>1052.74</v>
      </c>
      <c r="J54" s="52" t="e">
        <f t="shared" si="13"/>
        <v>#REF!</v>
      </c>
    </row>
    <row r="55" spans="1:10" ht="78.75">
      <c r="A55" s="39"/>
      <c r="B55" s="40"/>
      <c r="C55" s="74"/>
      <c r="D55" s="41"/>
      <c r="E55" s="36" t="s">
        <v>13</v>
      </c>
      <c r="F55" s="37">
        <v>2029439.52</v>
      </c>
      <c r="G55" s="37" t="e">
        <f t="shared" si="10"/>
        <v>#REF!</v>
      </c>
      <c r="H55" s="37">
        <f t="shared" si="11"/>
        <v>966.31</v>
      </c>
      <c r="I55" s="38">
        <f t="shared" si="12"/>
        <v>1008.83</v>
      </c>
      <c r="J55" s="52" t="e">
        <f t="shared" si="13"/>
        <v>#REF!</v>
      </c>
    </row>
    <row r="56" spans="1:10" ht="78.75">
      <c r="A56" s="39"/>
      <c r="B56" s="40"/>
      <c r="C56" s="74"/>
      <c r="D56" s="41"/>
      <c r="E56" s="36" t="s">
        <v>14</v>
      </c>
      <c r="F56" s="37">
        <v>2340219.66</v>
      </c>
      <c r="G56" s="37" t="e">
        <f t="shared" si="10"/>
        <v>#REF!</v>
      </c>
      <c r="H56" s="37">
        <f t="shared" si="11"/>
        <v>1114.28</v>
      </c>
      <c r="I56" s="38">
        <f t="shared" si="12"/>
        <v>1163.31</v>
      </c>
      <c r="J56" s="52" t="e">
        <f t="shared" si="13"/>
        <v>#REF!</v>
      </c>
    </row>
    <row r="57" spans="1:10" ht="63">
      <c r="A57" s="39"/>
      <c r="B57" s="40"/>
      <c r="C57" s="74"/>
      <c r="D57" s="41"/>
      <c r="E57" s="36" t="s">
        <v>18</v>
      </c>
      <c r="F57" s="37">
        <v>2127314.62</v>
      </c>
      <c r="G57" s="37" t="e">
        <f t="shared" si="10"/>
        <v>#REF!</v>
      </c>
      <c r="H57" s="37">
        <f>F57/$D$52</f>
        <v>1012.91</v>
      </c>
      <c r="I57" s="38">
        <f t="shared" si="12"/>
        <v>1057.48</v>
      </c>
      <c r="J57" s="52" t="e">
        <f t="shared" si="13"/>
        <v>#REF!</v>
      </c>
    </row>
    <row r="58" spans="1:10" ht="110.25">
      <c r="A58" s="39"/>
      <c r="B58" s="40"/>
      <c r="C58" s="74"/>
      <c r="D58" s="41"/>
      <c r="E58" s="36" t="s">
        <v>0</v>
      </c>
      <c r="F58" s="37">
        <v>4092117.28</v>
      </c>
      <c r="G58" s="37" t="e">
        <f>(#REF!+#REF!)*D52/2</f>
        <v>#REF!</v>
      </c>
      <c r="H58" s="37">
        <f>F58/$D$52</f>
        <v>1948.44</v>
      </c>
      <c r="I58" s="38">
        <f>H58*$I$84/100</f>
        <v>2034.17</v>
      </c>
      <c r="J58" s="52" t="e">
        <f t="shared" si="13"/>
        <v>#REF!</v>
      </c>
    </row>
    <row r="59" spans="1:10" ht="18.75">
      <c r="A59" s="39"/>
      <c r="B59" s="40"/>
      <c r="C59" s="74"/>
      <c r="D59" s="41"/>
      <c r="E59" s="36" t="s">
        <v>15</v>
      </c>
      <c r="F59" s="37">
        <v>7924442.22</v>
      </c>
      <c r="G59" s="37" t="e">
        <f>G43</f>
        <v>#REF!</v>
      </c>
      <c r="H59" s="37">
        <f>F59/$D$52</f>
        <v>3773.18</v>
      </c>
      <c r="I59" s="38">
        <f t="shared" si="12"/>
        <v>3939.2</v>
      </c>
      <c r="J59" s="52" t="e">
        <f t="shared" si="13"/>
        <v>#REF!</v>
      </c>
    </row>
    <row r="60" spans="1:10" ht="94.5">
      <c r="A60" s="39"/>
      <c r="B60" s="40"/>
      <c r="C60" s="74"/>
      <c r="D60" s="41"/>
      <c r="E60" s="36" t="s">
        <v>24</v>
      </c>
      <c r="F60" s="37">
        <v>1115528.34</v>
      </c>
      <c r="G60" s="37" t="e">
        <f>G44</f>
        <v>#REF!</v>
      </c>
      <c r="H60" s="37">
        <f>F60/$D$52</f>
        <v>531.15</v>
      </c>
      <c r="I60" s="38">
        <f t="shared" si="12"/>
        <v>554.52</v>
      </c>
      <c r="J60" s="52" t="e">
        <f t="shared" si="13"/>
        <v>#REF!</v>
      </c>
    </row>
    <row r="61" spans="1:10" ht="31.5">
      <c r="A61" s="39"/>
      <c r="B61" s="40"/>
      <c r="C61" s="74"/>
      <c r="D61" s="41"/>
      <c r="E61" s="36" t="s">
        <v>16</v>
      </c>
      <c r="F61" s="37">
        <v>48214353.96</v>
      </c>
      <c r="G61" s="37" t="e">
        <f>G45</f>
        <v>#REF!</v>
      </c>
      <c r="H61" s="37">
        <f>F61/$D$52</f>
        <v>22957.03</v>
      </c>
      <c r="I61" s="38">
        <f t="shared" si="12"/>
        <v>23967.14</v>
      </c>
      <c r="J61" s="52" t="e">
        <f t="shared" si="13"/>
        <v>#REF!</v>
      </c>
    </row>
    <row r="62" spans="1:9" ht="47.25">
      <c r="A62" s="39"/>
      <c r="B62" s="40"/>
      <c r="C62" s="74"/>
      <c r="D62" s="41"/>
      <c r="E62" s="42" t="s">
        <v>29</v>
      </c>
      <c r="F62" s="37">
        <v>2889360.98</v>
      </c>
      <c r="G62" s="37"/>
      <c r="H62" s="37">
        <f>F62/$D$52</f>
        <v>1375.76</v>
      </c>
      <c r="I62" s="38">
        <f t="shared" si="12"/>
        <v>1436.29</v>
      </c>
    </row>
    <row r="63" spans="1:10" ht="47.25">
      <c r="A63" s="39"/>
      <c r="B63" s="40"/>
      <c r="C63" s="74"/>
      <c r="D63" s="41"/>
      <c r="E63" s="42" t="s">
        <v>17</v>
      </c>
      <c r="F63" s="37">
        <v>5627902.62</v>
      </c>
      <c r="G63" s="37" t="e">
        <f>G46</f>
        <v>#REF!</v>
      </c>
      <c r="H63" s="37">
        <f>F63/$D$52</f>
        <v>2679.7</v>
      </c>
      <c r="I63" s="38">
        <f t="shared" si="12"/>
        <v>2797.61</v>
      </c>
      <c r="J63" s="52" t="e">
        <f t="shared" si="13"/>
        <v>#REF!</v>
      </c>
    </row>
    <row r="64" spans="1:9" ht="18.75">
      <c r="A64" s="92" t="s">
        <v>3</v>
      </c>
      <c r="B64" s="93"/>
      <c r="C64" s="93"/>
      <c r="D64" s="43"/>
      <c r="E64" s="44"/>
      <c r="F64" s="45">
        <f>SUM(F52:F63)</f>
        <v>92327630.9</v>
      </c>
      <c r="G64" s="45"/>
      <c r="H64" s="37" t="s">
        <v>5</v>
      </c>
      <c r="I64" s="37" t="s">
        <v>5</v>
      </c>
    </row>
    <row r="65" spans="1:9" ht="18.75">
      <c r="A65" s="46"/>
      <c r="B65" s="46"/>
      <c r="C65" s="74"/>
      <c r="D65" s="47"/>
      <c r="E65" s="47"/>
      <c r="F65" s="48"/>
      <c r="G65" s="49"/>
      <c r="H65" s="49"/>
      <c r="I65" s="49"/>
    </row>
    <row r="66" spans="1:9" ht="18.75" customHeight="1">
      <c r="A66" s="90" t="s">
        <v>30</v>
      </c>
      <c r="B66" s="90"/>
      <c r="C66" s="90"/>
      <c r="D66" s="90"/>
      <c r="E66" s="90"/>
      <c r="F66" s="90"/>
      <c r="G66" s="90"/>
      <c r="H66" s="90"/>
      <c r="I66" s="90"/>
    </row>
    <row r="67" spans="1:8" ht="18.75">
      <c r="A67" s="55"/>
      <c r="B67" s="55"/>
      <c r="C67" s="55"/>
      <c r="D67" s="55"/>
      <c r="E67" s="55"/>
      <c r="F67" s="55"/>
      <c r="G67" s="55"/>
      <c r="H67" s="55"/>
    </row>
    <row r="68" spans="1:9" s="108" customFormat="1" ht="109.5" customHeight="1">
      <c r="A68" s="53" t="s">
        <v>1</v>
      </c>
      <c r="B68" s="53" t="s">
        <v>21</v>
      </c>
      <c r="C68" s="53" t="s">
        <v>7</v>
      </c>
      <c r="D68" s="53" t="s">
        <v>4</v>
      </c>
      <c r="E68" s="54" t="s">
        <v>9</v>
      </c>
      <c r="F68" s="54" t="s">
        <v>32</v>
      </c>
      <c r="G68" s="54" t="s">
        <v>33</v>
      </c>
      <c r="H68" s="54" t="s">
        <v>83</v>
      </c>
      <c r="I68" s="54" t="s">
        <v>84</v>
      </c>
    </row>
    <row r="69" spans="1:10" ht="63.75">
      <c r="A69" s="33">
        <v>1</v>
      </c>
      <c r="B69" s="34" t="s">
        <v>2</v>
      </c>
      <c r="C69" s="75" t="s">
        <v>31</v>
      </c>
      <c r="D69" s="35">
        <v>568.8</v>
      </c>
      <c r="E69" s="36" t="s">
        <v>10</v>
      </c>
      <c r="F69" s="37">
        <v>462698.06</v>
      </c>
      <c r="G69" s="37" t="e">
        <f>#REF!</f>
        <v>#REF!</v>
      </c>
      <c r="H69" s="37">
        <f>F69/$D$69</f>
        <v>813.46</v>
      </c>
      <c r="I69" s="38">
        <f aca="true" t="shared" si="14" ref="I69:I79">H69*$I$84/100</f>
        <v>849.25</v>
      </c>
      <c r="J69" s="52">
        <f>'Уточнение расчетов'!F43</f>
        <v>536.37</v>
      </c>
    </row>
    <row r="70" spans="1:9" ht="63.75">
      <c r="A70" s="39"/>
      <c r="B70" s="40"/>
      <c r="C70" s="74"/>
      <c r="D70" s="41"/>
      <c r="E70" s="36" t="s">
        <v>11</v>
      </c>
      <c r="F70" s="37">
        <v>3934101.12</v>
      </c>
      <c r="G70" s="37" t="e">
        <f>#REF!</f>
        <v>#REF!</v>
      </c>
      <c r="H70" s="37">
        <f aca="true" t="shared" si="15" ref="H70:H76">F70/$D$69</f>
        <v>6916.49</v>
      </c>
      <c r="I70" s="38">
        <f t="shared" si="14"/>
        <v>7220.82</v>
      </c>
    </row>
    <row r="71" spans="1:9" ht="18.75">
      <c r="A71" s="39"/>
      <c r="B71" s="40"/>
      <c r="C71" s="74"/>
      <c r="D71" s="41"/>
      <c r="E71" s="36" t="s">
        <v>15</v>
      </c>
      <c r="F71" s="37">
        <v>3847398.26</v>
      </c>
      <c r="G71" s="37" t="e">
        <f>#REF!</f>
        <v>#REF!</v>
      </c>
      <c r="H71" s="37">
        <f t="shared" si="15"/>
        <v>6764.06</v>
      </c>
      <c r="I71" s="38">
        <f t="shared" si="14"/>
        <v>7061.68</v>
      </c>
    </row>
    <row r="72" spans="1:9" ht="32.25">
      <c r="A72" s="39"/>
      <c r="B72" s="40"/>
      <c r="C72" s="74"/>
      <c r="D72" s="41"/>
      <c r="E72" s="36" t="s">
        <v>16</v>
      </c>
      <c r="F72" s="37">
        <v>5639367.5</v>
      </c>
      <c r="G72" s="37" t="e">
        <f>#REF!</f>
        <v>#REF!</v>
      </c>
      <c r="H72" s="37">
        <f t="shared" si="15"/>
        <v>9914.5</v>
      </c>
      <c r="I72" s="38">
        <f t="shared" si="14"/>
        <v>10350.74</v>
      </c>
    </row>
    <row r="73" spans="1:9" ht="48">
      <c r="A73" s="39"/>
      <c r="B73" s="40"/>
      <c r="C73" s="74"/>
      <c r="D73" s="41"/>
      <c r="E73" s="42" t="s">
        <v>29</v>
      </c>
      <c r="F73" s="37">
        <v>5160944.76</v>
      </c>
      <c r="G73" s="37" t="e">
        <f>#REF!</f>
        <v>#REF!</v>
      </c>
      <c r="H73" s="37">
        <f t="shared" si="15"/>
        <v>9073.39</v>
      </c>
      <c r="I73" s="38">
        <f t="shared" si="14"/>
        <v>9472.62</v>
      </c>
    </row>
    <row r="74" spans="1:9" ht="63.75">
      <c r="A74" s="39"/>
      <c r="B74" s="40"/>
      <c r="C74" s="74"/>
      <c r="D74" s="41"/>
      <c r="E74" s="42" t="s">
        <v>37</v>
      </c>
      <c r="F74" s="37">
        <v>4409942.02</v>
      </c>
      <c r="G74" s="37" t="e">
        <f>#REF!</f>
        <v>#REF!</v>
      </c>
      <c r="H74" s="37">
        <f t="shared" si="15"/>
        <v>7753.06</v>
      </c>
      <c r="I74" s="38">
        <f t="shared" si="14"/>
        <v>8094.19</v>
      </c>
    </row>
    <row r="75" spans="1:9" ht="48">
      <c r="A75" s="39"/>
      <c r="B75" s="40"/>
      <c r="C75" s="74"/>
      <c r="D75" s="41"/>
      <c r="E75" s="42" t="s">
        <v>17</v>
      </c>
      <c r="F75" s="37">
        <v>2473991.54</v>
      </c>
      <c r="G75" s="37" t="e">
        <f>#REF!</f>
        <v>#REF!</v>
      </c>
      <c r="H75" s="37">
        <f t="shared" si="15"/>
        <v>4349.49</v>
      </c>
      <c r="I75" s="38">
        <f t="shared" si="14"/>
        <v>4540.87</v>
      </c>
    </row>
    <row r="76" spans="1:9" ht="111">
      <c r="A76" s="57"/>
      <c r="B76" s="58"/>
      <c r="C76" s="76"/>
      <c r="D76" s="59"/>
      <c r="E76" s="36" t="s">
        <v>36</v>
      </c>
      <c r="F76" s="60">
        <v>2480474.46</v>
      </c>
      <c r="G76" s="60" t="e">
        <f>#REF!</f>
        <v>#REF!</v>
      </c>
      <c r="H76" s="37">
        <f t="shared" si="15"/>
        <v>4360.89</v>
      </c>
      <c r="I76" s="38">
        <f t="shared" si="14"/>
        <v>4552.77</v>
      </c>
    </row>
    <row r="77" spans="1:9" ht="63.75">
      <c r="A77" s="39"/>
      <c r="B77" s="40" t="s">
        <v>2</v>
      </c>
      <c r="C77" s="75" t="s">
        <v>34</v>
      </c>
      <c r="D77" s="41">
        <v>435</v>
      </c>
      <c r="E77" s="61" t="s">
        <v>12</v>
      </c>
      <c r="F77" s="37">
        <v>320810.14</v>
      </c>
      <c r="G77" s="37" t="e">
        <f>#REF!</f>
        <v>#REF!</v>
      </c>
      <c r="H77" s="37">
        <f>F77/$D$77</f>
        <v>737.49</v>
      </c>
      <c r="I77" s="38">
        <f t="shared" si="14"/>
        <v>769.94</v>
      </c>
    </row>
    <row r="78" spans="1:9" ht="79.5">
      <c r="A78" s="39"/>
      <c r="B78" s="40"/>
      <c r="C78" s="74"/>
      <c r="D78" s="41"/>
      <c r="E78" s="36" t="s">
        <v>13</v>
      </c>
      <c r="F78" s="37">
        <v>465938.34</v>
      </c>
      <c r="G78" s="37" t="e">
        <f>#REF!</f>
        <v>#REF!</v>
      </c>
      <c r="H78" s="37">
        <f>F78/$D$77</f>
        <v>1071.12</v>
      </c>
      <c r="I78" s="38">
        <f t="shared" si="14"/>
        <v>1118.25</v>
      </c>
    </row>
    <row r="79" spans="1:9" ht="79.5">
      <c r="A79" s="39"/>
      <c r="B79" s="40"/>
      <c r="C79" s="74"/>
      <c r="D79" s="41"/>
      <c r="E79" s="36" t="s">
        <v>14</v>
      </c>
      <c r="F79" s="37">
        <v>726468.18</v>
      </c>
      <c r="G79" s="37" t="e">
        <f>#REF!</f>
        <v>#REF!</v>
      </c>
      <c r="H79" s="37">
        <f>F79/$D$77</f>
        <v>1670.04</v>
      </c>
      <c r="I79" s="38">
        <f t="shared" si="14"/>
        <v>1743.52</v>
      </c>
    </row>
    <row r="80" spans="1:9" ht="63.75">
      <c r="A80" s="57"/>
      <c r="B80" s="58"/>
      <c r="C80" s="76"/>
      <c r="D80" s="59"/>
      <c r="E80" s="36" t="s">
        <v>18</v>
      </c>
      <c r="F80" s="37">
        <v>479333.7</v>
      </c>
      <c r="G80" s="37" t="e">
        <f>#REF!</f>
        <v>#REF!</v>
      </c>
      <c r="H80" s="37">
        <f>F80/$D$77</f>
        <v>1101.92</v>
      </c>
      <c r="I80" s="38">
        <f>H80*$I$84/100</f>
        <v>1150.4</v>
      </c>
    </row>
    <row r="81" spans="1:9" ht="79.5">
      <c r="A81" s="57"/>
      <c r="B81" s="109" t="s">
        <v>2</v>
      </c>
      <c r="C81" s="75" t="s">
        <v>103</v>
      </c>
      <c r="D81" s="41">
        <v>700.1</v>
      </c>
      <c r="E81" s="110" t="s">
        <v>35</v>
      </c>
      <c r="F81" s="37">
        <v>2585695.06</v>
      </c>
      <c r="G81" s="37" t="e">
        <f>#REF!</f>
        <v>#REF!</v>
      </c>
      <c r="H81" s="37">
        <f>F81/D81</f>
        <v>3693.32</v>
      </c>
      <c r="I81" s="38">
        <f>H81*$I$84/100</f>
        <v>3855.83</v>
      </c>
    </row>
    <row r="82" spans="1:9" ht="18.75">
      <c r="A82" s="92" t="s">
        <v>3</v>
      </c>
      <c r="B82" s="93"/>
      <c r="C82" s="93"/>
      <c r="D82" s="43"/>
      <c r="E82" s="44"/>
      <c r="F82" s="37">
        <f>SUM(F69:F81)</f>
        <v>32987163.14</v>
      </c>
      <c r="G82" s="45"/>
      <c r="H82" s="37" t="s">
        <v>5</v>
      </c>
      <c r="I82" s="37" t="s">
        <v>5</v>
      </c>
    </row>
    <row r="83" spans="1:8" ht="18.75">
      <c r="A83" s="46"/>
      <c r="B83" s="46"/>
      <c r="C83" s="74"/>
      <c r="D83" s="47"/>
      <c r="E83" s="47"/>
      <c r="F83" s="111"/>
      <c r="G83" s="111"/>
      <c r="H83" s="49"/>
    </row>
    <row r="84" spans="1:9" s="116" customFormat="1" ht="33.75" customHeight="1">
      <c r="A84" s="112" t="s">
        <v>20</v>
      </c>
      <c r="B84" s="112"/>
      <c r="C84" s="112"/>
      <c r="D84" s="112"/>
      <c r="E84" s="112"/>
      <c r="F84" s="112"/>
      <c r="G84" s="113"/>
      <c r="H84" s="114"/>
      <c r="I84" s="115">
        <v>104.4</v>
      </c>
    </row>
    <row r="85" spans="1:8" ht="18.75">
      <c r="A85" s="51"/>
      <c r="B85" s="50"/>
      <c r="C85" s="50"/>
      <c r="D85" s="50"/>
      <c r="E85" s="50"/>
      <c r="F85" s="50"/>
      <c r="G85" s="50"/>
      <c r="H85" s="50"/>
    </row>
    <row r="87" ht="18.75">
      <c r="C87" s="117"/>
    </row>
  </sheetData>
  <sheetProtection/>
  <mergeCells count="12">
    <mergeCell ref="A84:F84"/>
    <mergeCell ref="A16:C16"/>
    <mergeCell ref="A64:C64"/>
    <mergeCell ref="A82:C82"/>
    <mergeCell ref="A4:I4"/>
    <mergeCell ref="A18:I18"/>
    <mergeCell ref="A33:I33"/>
    <mergeCell ref="A49:I49"/>
    <mergeCell ref="A66:I66"/>
    <mergeCell ref="A2:I2"/>
    <mergeCell ref="A31:C31"/>
    <mergeCell ref="A47:C47"/>
  </mergeCells>
  <printOptions/>
  <pageMargins left="1.1811023622047245" right="0.3937007874015748" top="0.7874015748031497" bottom="0.7874015748031497" header="0.31496062992125984" footer="0.31496062992125984"/>
  <pageSetup fitToHeight="7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34">
      <selection activeCell="G19" sqref="G19"/>
    </sheetView>
  </sheetViews>
  <sheetFormatPr defaultColWidth="9.140625" defaultRowHeight="15"/>
  <cols>
    <col min="1" max="1" width="4.57421875" style="62" customWidth="1"/>
    <col min="2" max="2" width="22.7109375" style="62" customWidth="1"/>
    <col min="3" max="3" width="10.8515625" style="62" customWidth="1"/>
    <col min="4" max="4" width="11.57421875" style="62" customWidth="1"/>
    <col min="5" max="5" width="17.57421875" style="62" customWidth="1"/>
    <col min="6" max="6" width="15.140625" style="62" customWidth="1"/>
    <col min="7" max="7" width="16.57421875" style="62" customWidth="1"/>
    <col min="8" max="8" width="15.28125" style="62" customWidth="1"/>
    <col min="9" max="9" width="12.140625" style="62" customWidth="1"/>
    <col min="10" max="10" width="13.00390625" style="62" customWidth="1"/>
    <col min="11" max="11" width="15.28125" style="62" customWidth="1"/>
    <col min="12" max="12" width="13.7109375" style="62" customWidth="1"/>
    <col min="13" max="13" width="13.421875" style="62" customWidth="1"/>
    <col min="14" max="14" width="14.140625" style="62" customWidth="1"/>
    <col min="15" max="15" width="14.57421875" style="62" customWidth="1"/>
    <col min="16" max="16" width="13.7109375" style="62" customWidth="1"/>
    <col min="17" max="17" width="14.57421875" style="62" customWidth="1"/>
    <col min="18" max="16384" width="9.140625" style="62" customWidth="1"/>
  </cols>
  <sheetData>
    <row r="1" ht="16.5">
      <c r="Q1" s="63" t="s">
        <v>38</v>
      </c>
    </row>
    <row r="2" spans="1:17" ht="16.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6.5">
      <c r="A3" s="97" t="s">
        <v>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31.5" customHeight="1">
      <c r="A4" s="99" t="s">
        <v>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ht="16.5"/>
    <row r="6" ht="16.5"/>
    <row r="7" ht="16.5"/>
    <row r="8" ht="16.5"/>
    <row r="9" ht="16.5" customHeight="1">
      <c r="A9" s="62" t="s">
        <v>73</v>
      </c>
    </row>
    <row r="10" ht="16.5" customHeight="1">
      <c r="A10" s="62" t="s">
        <v>40</v>
      </c>
    </row>
    <row r="11" ht="16.5" customHeight="1">
      <c r="A11" s="62" t="s">
        <v>41</v>
      </c>
    </row>
    <row r="12" ht="16.5" customHeight="1">
      <c r="A12" s="62" t="s">
        <v>42</v>
      </c>
    </row>
    <row r="13" ht="16.5" customHeight="1">
      <c r="A13" s="62" t="s">
        <v>71</v>
      </c>
    </row>
    <row r="14" ht="16.5" customHeight="1">
      <c r="A14" s="62" t="s">
        <v>59</v>
      </c>
    </row>
    <row r="15" ht="16.5" customHeight="1">
      <c r="A15" s="62" t="s">
        <v>58</v>
      </c>
    </row>
    <row r="18" spans="1:17" ht="16.5" customHeight="1">
      <c r="A18" s="101" t="s">
        <v>43</v>
      </c>
      <c r="B18" s="101" t="s">
        <v>44</v>
      </c>
      <c r="C18" s="101" t="s">
        <v>72</v>
      </c>
      <c r="D18" s="101" t="s">
        <v>75</v>
      </c>
      <c r="E18" s="101" t="s">
        <v>76</v>
      </c>
      <c r="F18" s="100" t="s">
        <v>85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t="120">
      <c r="A19" s="102"/>
      <c r="B19" s="102"/>
      <c r="C19" s="102"/>
      <c r="D19" s="102"/>
      <c r="E19" s="102"/>
      <c r="F19" s="1" t="s">
        <v>10</v>
      </c>
      <c r="G19" s="1" t="s">
        <v>11</v>
      </c>
      <c r="H19" s="1" t="s">
        <v>12</v>
      </c>
      <c r="I19" s="1" t="s">
        <v>56</v>
      </c>
      <c r="J19" s="1" t="s">
        <v>14</v>
      </c>
      <c r="K19" s="1" t="s">
        <v>18</v>
      </c>
      <c r="L19" s="24" t="s">
        <v>15</v>
      </c>
      <c r="M19" s="24" t="s">
        <v>16</v>
      </c>
      <c r="N19" s="24" t="s">
        <v>29</v>
      </c>
      <c r="O19" s="24" t="s">
        <v>17</v>
      </c>
      <c r="P19" s="24" t="s">
        <v>37</v>
      </c>
      <c r="Q19" s="1" t="s">
        <v>82</v>
      </c>
    </row>
    <row r="20" spans="1:17" ht="16.5">
      <c r="A20" s="103"/>
      <c r="B20" s="103"/>
      <c r="C20" s="103"/>
      <c r="D20" s="103"/>
      <c r="E20" s="103"/>
      <c r="F20" s="64" t="s">
        <v>45</v>
      </c>
      <c r="G20" s="64" t="s">
        <v>45</v>
      </c>
      <c r="H20" s="64" t="s">
        <v>45</v>
      </c>
      <c r="I20" s="64" t="s">
        <v>45</v>
      </c>
      <c r="J20" s="64" t="s">
        <v>45</v>
      </c>
      <c r="K20" s="64" t="s">
        <v>45</v>
      </c>
      <c r="L20" s="64" t="s">
        <v>45</v>
      </c>
      <c r="M20" s="64" t="s">
        <v>45</v>
      </c>
      <c r="N20" s="64" t="s">
        <v>45</v>
      </c>
      <c r="O20" s="64" t="s">
        <v>46</v>
      </c>
      <c r="P20" s="64" t="s">
        <v>45</v>
      </c>
      <c r="Q20" s="64" t="s">
        <v>45</v>
      </c>
    </row>
    <row r="21" spans="1:17" ht="30">
      <c r="A21" s="24">
        <v>1</v>
      </c>
      <c r="B21" s="65" t="s">
        <v>47</v>
      </c>
      <c r="C21" s="24">
        <v>486.7</v>
      </c>
      <c r="D21" s="24">
        <v>2015</v>
      </c>
      <c r="E21" s="24">
        <f>1.071*1.039*1.037</f>
        <v>1.153941453</v>
      </c>
      <c r="F21" s="17"/>
      <c r="G21" s="17"/>
      <c r="H21" s="17">
        <v>165339.01</v>
      </c>
      <c r="I21" s="17"/>
      <c r="J21" s="17"/>
      <c r="K21" s="66"/>
      <c r="L21" s="17"/>
      <c r="M21" s="17"/>
      <c r="N21" s="17"/>
      <c r="O21" s="17">
        <v>1215684.37</v>
      </c>
      <c r="P21" s="17"/>
      <c r="Q21" s="67"/>
    </row>
    <row r="22" spans="1:17" ht="45">
      <c r="A22" s="24">
        <v>2</v>
      </c>
      <c r="B22" s="65" t="s">
        <v>48</v>
      </c>
      <c r="C22" s="24">
        <v>700.1</v>
      </c>
      <c r="D22" s="24">
        <v>2015</v>
      </c>
      <c r="E22" s="24">
        <f>1.071*1.039*1.037</f>
        <v>1.153941453</v>
      </c>
      <c r="F22" s="17">
        <v>297377.79</v>
      </c>
      <c r="G22" s="17"/>
      <c r="H22" s="17">
        <v>222963.22</v>
      </c>
      <c r="I22" s="17"/>
      <c r="J22" s="17"/>
      <c r="K22" s="66"/>
      <c r="L22" s="17"/>
      <c r="M22" s="17">
        <f>2530280.8+227733.73</f>
        <v>2758014.53</v>
      </c>
      <c r="N22" s="17"/>
      <c r="O22" s="17">
        <v>1602407.79</v>
      </c>
      <c r="P22" s="17">
        <v>2402614.02</v>
      </c>
      <c r="Q22" s="67"/>
    </row>
    <row r="23" spans="1:17" ht="30">
      <c r="A23" s="24">
        <v>3</v>
      </c>
      <c r="B23" s="65" t="s">
        <v>49</v>
      </c>
      <c r="C23" s="24">
        <v>514.4</v>
      </c>
      <c r="D23" s="24">
        <v>2015</v>
      </c>
      <c r="E23" s="24">
        <f>1.071*1.039*1.037</f>
        <v>1.153941453</v>
      </c>
      <c r="F23" s="17">
        <v>353090.65</v>
      </c>
      <c r="G23" s="17"/>
      <c r="H23" s="21"/>
      <c r="I23" s="17"/>
      <c r="J23" s="17"/>
      <c r="K23" s="66"/>
      <c r="L23" s="17">
        <v>1431342.05</v>
      </c>
      <c r="M23" s="17">
        <f>1682996.6+176065.57</f>
        <v>1859062.17</v>
      </c>
      <c r="N23" s="21"/>
      <c r="O23" s="21"/>
      <c r="P23" s="21"/>
      <c r="Q23" s="67"/>
    </row>
    <row r="24" spans="1:17" ht="30">
      <c r="A24" s="24">
        <v>4</v>
      </c>
      <c r="B24" s="68" t="s">
        <v>50</v>
      </c>
      <c r="C24" s="69">
        <v>746.8</v>
      </c>
      <c r="D24" s="70">
        <v>2016</v>
      </c>
      <c r="E24" s="24">
        <f aca="true" t="shared" si="0" ref="E24:E30">1.039*1.037</f>
        <v>1.077443</v>
      </c>
      <c r="F24" s="21">
        <v>422809.76</v>
      </c>
      <c r="G24" s="21"/>
      <c r="H24" s="21">
        <v>310235.07</v>
      </c>
      <c r="I24" s="21"/>
      <c r="J24" s="21"/>
      <c r="K24" s="21"/>
      <c r="L24" s="21"/>
      <c r="M24" s="21">
        <v>6092182.38</v>
      </c>
      <c r="N24" s="21">
        <v>4912891.03</v>
      </c>
      <c r="O24" s="21">
        <v>2570389.5</v>
      </c>
      <c r="P24" s="21"/>
      <c r="Q24" s="67"/>
    </row>
    <row r="25" spans="1:17" ht="32.25" customHeight="1">
      <c r="A25" s="24">
        <v>5</v>
      </c>
      <c r="B25" s="68" t="s">
        <v>51</v>
      </c>
      <c r="C25" s="71">
        <v>435</v>
      </c>
      <c r="D25" s="70">
        <v>2016</v>
      </c>
      <c r="E25" s="24">
        <f t="shared" si="0"/>
        <v>1.077443</v>
      </c>
      <c r="F25" s="21">
        <v>305238.85</v>
      </c>
      <c r="G25" s="21"/>
      <c r="H25" s="21">
        <v>210178.23</v>
      </c>
      <c r="I25" s="21"/>
      <c r="J25" s="21"/>
      <c r="K25" s="21">
        <v>446677.37</v>
      </c>
      <c r="L25" s="21"/>
      <c r="M25" s="21"/>
      <c r="N25" s="21"/>
      <c r="O25" s="21"/>
      <c r="P25" s="21"/>
      <c r="Q25" s="67"/>
    </row>
    <row r="26" spans="1:17" ht="30">
      <c r="A26" s="24">
        <v>6</v>
      </c>
      <c r="B26" s="68" t="s">
        <v>52</v>
      </c>
      <c r="C26" s="69">
        <v>411.2</v>
      </c>
      <c r="D26" s="70">
        <v>2016</v>
      </c>
      <c r="E26" s="24">
        <f t="shared" si="0"/>
        <v>1.077443</v>
      </c>
      <c r="F26" s="21">
        <v>247643.98</v>
      </c>
      <c r="G26" s="21"/>
      <c r="H26" s="21">
        <v>213514.88</v>
      </c>
      <c r="I26" s="21">
        <v>336200.76</v>
      </c>
      <c r="J26" s="21"/>
      <c r="K26" s="21"/>
      <c r="L26" s="21"/>
      <c r="M26" s="21"/>
      <c r="N26" s="21"/>
      <c r="O26" s="21">
        <v>1449455.18</v>
      </c>
      <c r="P26" s="21">
        <v>2116196.52</v>
      </c>
      <c r="Q26" s="67"/>
    </row>
    <row r="27" spans="1:17" ht="30">
      <c r="A27" s="24">
        <v>7</v>
      </c>
      <c r="B27" s="65" t="s">
        <v>49</v>
      </c>
      <c r="C27" s="24">
        <v>514.4</v>
      </c>
      <c r="D27" s="24">
        <v>2016</v>
      </c>
      <c r="E27" s="24">
        <f t="shared" si="0"/>
        <v>1.077443</v>
      </c>
      <c r="F27" s="21"/>
      <c r="G27" s="21"/>
      <c r="H27" s="21">
        <v>323679.87</v>
      </c>
      <c r="I27" s="21"/>
      <c r="J27" s="21"/>
      <c r="K27" s="21"/>
      <c r="L27" s="21"/>
      <c r="M27" s="21"/>
      <c r="N27" s="21">
        <v>1313425.13</v>
      </c>
      <c r="O27" s="21">
        <v>1829621.5</v>
      </c>
      <c r="P27" s="21">
        <v>1533666.99</v>
      </c>
      <c r="Q27" s="67"/>
    </row>
    <row r="28" spans="1:17" ht="45">
      <c r="A28" s="24">
        <v>8</v>
      </c>
      <c r="B28" s="68" t="s">
        <v>53</v>
      </c>
      <c r="C28" s="69">
        <v>568.8</v>
      </c>
      <c r="D28" s="70">
        <v>2016</v>
      </c>
      <c r="E28" s="24">
        <f t="shared" si="0"/>
        <v>1.077443</v>
      </c>
      <c r="F28" s="21">
        <v>374547.86</v>
      </c>
      <c r="G28" s="21">
        <v>2637806.13</v>
      </c>
      <c r="H28" s="21">
        <v>241753.37</v>
      </c>
      <c r="I28" s="21"/>
      <c r="J28" s="21"/>
      <c r="K28" s="21"/>
      <c r="L28" s="21">
        <v>2186830.69</v>
      </c>
      <c r="M28" s="21">
        <v>4604202.08</v>
      </c>
      <c r="N28" s="21">
        <v>3880607.51</v>
      </c>
      <c r="O28" s="21">
        <v>1954850.09</v>
      </c>
      <c r="P28" s="21">
        <v>4488228.45</v>
      </c>
      <c r="Q28" s="67"/>
    </row>
    <row r="29" spans="1:17" ht="30">
      <c r="A29" s="24">
        <v>9</v>
      </c>
      <c r="B29" s="68" t="s">
        <v>54</v>
      </c>
      <c r="C29" s="71">
        <v>506</v>
      </c>
      <c r="D29" s="70">
        <v>2016</v>
      </c>
      <c r="E29" s="24">
        <f t="shared" si="0"/>
        <v>1.077443</v>
      </c>
      <c r="F29" s="21"/>
      <c r="G29" s="21">
        <v>1710881.77</v>
      </c>
      <c r="H29" s="21">
        <v>309229.73</v>
      </c>
      <c r="I29" s="21">
        <v>261242.04</v>
      </c>
      <c r="J29" s="21">
        <v>335763.47</v>
      </c>
      <c r="K29" s="21"/>
      <c r="L29" s="21"/>
      <c r="M29" s="21"/>
      <c r="N29" s="21"/>
      <c r="O29" s="21"/>
      <c r="P29" s="21"/>
      <c r="Q29" s="67"/>
    </row>
    <row r="30" spans="1:17" ht="30">
      <c r="A30" s="24">
        <v>10</v>
      </c>
      <c r="B30" s="68" t="s">
        <v>55</v>
      </c>
      <c r="C30" s="71">
        <v>744.4</v>
      </c>
      <c r="D30" s="70">
        <v>2016</v>
      </c>
      <c r="E30" s="24">
        <f t="shared" si="0"/>
        <v>1.077443</v>
      </c>
      <c r="F30" s="21">
        <v>359219.36</v>
      </c>
      <c r="G30" s="21"/>
      <c r="H30" s="21">
        <v>267795.26</v>
      </c>
      <c r="I30" s="21"/>
      <c r="J30" s="21"/>
      <c r="K30" s="21"/>
      <c r="L30" s="21"/>
      <c r="M30" s="21">
        <v>6187296.23</v>
      </c>
      <c r="N30" s="21"/>
      <c r="O30" s="21"/>
      <c r="P30" s="21">
        <v>1534456.09</v>
      </c>
      <c r="Q30" s="67"/>
    </row>
    <row r="31" spans="1:17" ht="30">
      <c r="A31" s="24">
        <v>11</v>
      </c>
      <c r="B31" s="19" t="s">
        <v>60</v>
      </c>
      <c r="C31" s="71">
        <v>746.8</v>
      </c>
      <c r="D31" s="24">
        <v>2017</v>
      </c>
      <c r="E31" s="24">
        <v>1.037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7">
        <v>1855959</v>
      </c>
    </row>
    <row r="32" spans="1:17" ht="30">
      <c r="A32" s="24">
        <v>12</v>
      </c>
      <c r="B32" s="20" t="s">
        <v>61</v>
      </c>
      <c r="C32" s="27">
        <v>489.9</v>
      </c>
      <c r="D32" s="24">
        <v>2017</v>
      </c>
      <c r="E32" s="24">
        <v>1.037</v>
      </c>
      <c r="F32" s="17">
        <v>192877.25</v>
      </c>
      <c r="G32" s="17"/>
      <c r="H32" s="17">
        <v>231984.29</v>
      </c>
      <c r="I32" s="17"/>
      <c r="J32" s="17"/>
      <c r="K32" s="17"/>
      <c r="L32" s="17"/>
      <c r="M32" s="17"/>
      <c r="N32" s="17">
        <v>3419152.16</v>
      </c>
      <c r="O32" s="17">
        <v>1327554.65</v>
      </c>
      <c r="P32" s="17">
        <v>3210772.93</v>
      </c>
      <c r="Q32" s="17"/>
    </row>
    <row r="33" spans="1:17" ht="30">
      <c r="A33" s="24">
        <v>13</v>
      </c>
      <c r="B33" s="20" t="s">
        <v>62</v>
      </c>
      <c r="C33" s="28">
        <v>478</v>
      </c>
      <c r="D33" s="24">
        <v>2017</v>
      </c>
      <c r="E33" s="24">
        <v>1.037</v>
      </c>
      <c r="F33" s="17">
        <v>196789.93</v>
      </c>
      <c r="G33" s="17"/>
      <c r="H33" s="17">
        <v>230729.17</v>
      </c>
      <c r="I33" s="17"/>
      <c r="J33" s="17"/>
      <c r="K33" s="17"/>
      <c r="L33" s="17"/>
      <c r="M33" s="17"/>
      <c r="N33" s="17">
        <v>3405475.64</v>
      </c>
      <c r="O33" s="17">
        <v>1332014.03</v>
      </c>
      <c r="P33" s="17">
        <v>3398215.4</v>
      </c>
      <c r="Q33" s="17"/>
    </row>
    <row r="34" spans="1:17" ht="30">
      <c r="A34" s="24">
        <v>14</v>
      </c>
      <c r="B34" s="22" t="s">
        <v>63</v>
      </c>
      <c r="C34" s="2">
        <v>481.9</v>
      </c>
      <c r="D34" s="24">
        <v>2017</v>
      </c>
      <c r="E34" s="24">
        <v>1.037</v>
      </c>
      <c r="F34" s="21">
        <v>192182.37</v>
      </c>
      <c r="G34" s="21"/>
      <c r="H34" s="21">
        <v>236410.99</v>
      </c>
      <c r="I34" s="21"/>
      <c r="J34" s="21"/>
      <c r="K34" s="21"/>
      <c r="L34" s="21"/>
      <c r="M34" s="21"/>
      <c r="N34" s="21">
        <v>3443422.87</v>
      </c>
      <c r="O34" s="21">
        <v>1308265.05</v>
      </c>
      <c r="P34" s="21">
        <v>3262157.62</v>
      </c>
      <c r="Q34" s="21"/>
    </row>
    <row r="35" spans="1:17" ht="30">
      <c r="A35" s="24">
        <v>15</v>
      </c>
      <c r="B35" s="23" t="s">
        <v>64</v>
      </c>
      <c r="C35" s="25">
        <v>482.8</v>
      </c>
      <c r="D35" s="24">
        <v>2017</v>
      </c>
      <c r="E35" s="24">
        <v>1.037</v>
      </c>
      <c r="F35" s="17">
        <v>204932.14</v>
      </c>
      <c r="G35" s="17"/>
      <c r="H35" s="17">
        <v>231206.78</v>
      </c>
      <c r="I35" s="17"/>
      <c r="J35" s="17"/>
      <c r="K35" s="17"/>
      <c r="L35" s="17"/>
      <c r="M35" s="17"/>
      <c r="N35" s="17">
        <v>3421147.64</v>
      </c>
      <c r="O35" s="17">
        <v>1451865.09</v>
      </c>
      <c r="P35" s="17">
        <v>3136396.13</v>
      </c>
      <c r="Q35" s="17"/>
    </row>
    <row r="36" spans="1:17" ht="45">
      <c r="A36" s="24">
        <v>16</v>
      </c>
      <c r="B36" s="23" t="s">
        <v>65</v>
      </c>
      <c r="C36" s="25">
        <v>568.8</v>
      </c>
      <c r="D36" s="24">
        <v>2017</v>
      </c>
      <c r="E36" s="24">
        <v>1.037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1656996</v>
      </c>
    </row>
    <row r="37" spans="1:17" ht="45">
      <c r="A37" s="24">
        <v>17</v>
      </c>
      <c r="B37" s="23" t="s">
        <v>66</v>
      </c>
      <c r="C37" s="25">
        <v>531.5</v>
      </c>
      <c r="D37" s="24">
        <v>2017</v>
      </c>
      <c r="E37" s="24">
        <v>1.037</v>
      </c>
      <c r="F37" s="21">
        <v>210607.04</v>
      </c>
      <c r="G37" s="21">
        <v>2006740.17</v>
      </c>
      <c r="H37" s="21">
        <v>264439.82</v>
      </c>
      <c r="I37" s="21"/>
      <c r="J37" s="21"/>
      <c r="K37" s="21"/>
      <c r="L37" s="21"/>
      <c r="M37" s="21">
        <v>2981692.59</v>
      </c>
      <c r="N37" s="21">
        <v>1346352.19</v>
      </c>
      <c r="O37" s="21">
        <v>1465867.91</v>
      </c>
      <c r="P37" s="21">
        <v>2494971.35</v>
      </c>
      <c r="Q37" s="21"/>
    </row>
    <row r="38" spans="1:17" ht="45">
      <c r="A38" s="24">
        <v>18</v>
      </c>
      <c r="B38" s="23" t="s">
        <v>67</v>
      </c>
      <c r="C38" s="25">
        <v>713.8</v>
      </c>
      <c r="D38" s="24">
        <v>2017</v>
      </c>
      <c r="E38" s="24">
        <v>1.037</v>
      </c>
      <c r="F38" s="21">
        <v>238463.4</v>
      </c>
      <c r="G38" s="21"/>
      <c r="H38" s="21">
        <v>383280.99</v>
      </c>
      <c r="I38" s="21"/>
      <c r="J38" s="21"/>
      <c r="K38" s="21">
        <v>737504.93</v>
      </c>
      <c r="L38" s="21"/>
      <c r="M38" s="21">
        <v>4045413.31</v>
      </c>
      <c r="N38" s="21">
        <v>3953473.62</v>
      </c>
      <c r="O38" s="21">
        <v>2251344.68</v>
      </c>
      <c r="P38" s="21">
        <v>2849857.46</v>
      </c>
      <c r="Q38" s="21"/>
    </row>
    <row r="39" spans="1:17" ht="30">
      <c r="A39" s="24">
        <v>19</v>
      </c>
      <c r="B39" s="23" t="s">
        <v>68</v>
      </c>
      <c r="C39" s="25">
        <v>409.4</v>
      </c>
      <c r="D39" s="25">
        <v>2017</v>
      </c>
      <c r="E39" s="24">
        <v>1.037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>
        <v>1112921</v>
      </c>
    </row>
    <row r="40" spans="1:17" ht="30">
      <c r="A40" s="24">
        <v>20</v>
      </c>
      <c r="B40" s="22" t="s">
        <v>69</v>
      </c>
      <c r="C40" s="29">
        <v>506</v>
      </c>
      <c r="D40" s="26">
        <v>2017</v>
      </c>
      <c r="E40" s="24">
        <v>1.037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v>2283819</v>
      </c>
    </row>
    <row r="41" spans="1:17" ht="30">
      <c r="A41" s="24">
        <v>21</v>
      </c>
      <c r="B41" s="22" t="s">
        <v>55</v>
      </c>
      <c r="C41" s="29">
        <v>744.4</v>
      </c>
      <c r="D41" s="26">
        <v>2017</v>
      </c>
      <c r="E41" s="24">
        <v>1.037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v>1855510</v>
      </c>
    </row>
    <row r="42" spans="1:17" ht="16.5">
      <c r="A42" s="98" t="s">
        <v>74</v>
      </c>
      <c r="B42" s="98"/>
      <c r="C42" s="98"/>
      <c r="D42" s="98"/>
      <c r="E42" s="98"/>
      <c r="F42" s="30">
        <f>COUNTA(F21:F41)</f>
        <v>13</v>
      </c>
      <c r="G42" s="30">
        <f>COUNTA(G21:G41)</f>
        <v>3</v>
      </c>
      <c r="H42" s="30">
        <f aca="true" t="shared" si="1" ref="H42:P42">COUNTA(H21:H41)</f>
        <v>15</v>
      </c>
      <c r="I42" s="30">
        <f t="shared" si="1"/>
        <v>2</v>
      </c>
      <c r="J42" s="30">
        <f t="shared" si="1"/>
        <v>1</v>
      </c>
      <c r="K42" s="30">
        <f t="shared" si="1"/>
        <v>2</v>
      </c>
      <c r="L42" s="30">
        <f t="shared" si="1"/>
        <v>2</v>
      </c>
      <c r="M42" s="30">
        <f t="shared" si="1"/>
        <v>7</v>
      </c>
      <c r="N42" s="30">
        <f t="shared" si="1"/>
        <v>9</v>
      </c>
      <c r="O42" s="30">
        <f t="shared" si="1"/>
        <v>12</v>
      </c>
      <c r="P42" s="30">
        <f t="shared" si="1"/>
        <v>11</v>
      </c>
      <c r="Q42" s="30">
        <f>COUNTA(Q21:Q41)</f>
        <v>5</v>
      </c>
    </row>
    <row r="43" spans="1:17" ht="36.75" customHeight="1">
      <c r="A43" s="95" t="s">
        <v>79</v>
      </c>
      <c r="B43" s="95"/>
      <c r="C43" s="95"/>
      <c r="D43" s="95"/>
      <c r="E43" s="95"/>
      <c r="F43" s="31">
        <f>(F21*$E$21/$C$21+F22*$E$22/$C$22+F23*$E$23/$C$23+F24*$E$24/$C$24+F25*$E$25/$C$25+F26*$E$26/$C$26+F27*$E$27/$C$27+F28*$E$28/$C$28+F29*$E$29/$C$29+F31*$E$31/$C$31+F32*$E$32/$C$32+F33*$E$33/$C$33+F34*$E$34/$C$34+F35*$E$35/$C$35+F36*$E$36/$C$36+F37*$E$37/$C$37+F38*$E$38/$C$38+F39*$E$39/$C$39+F40*$E$40/$C$40+F30*$E$30/$C$30+F41*$E$41/$C$41)/F42</f>
        <v>536.37</v>
      </c>
      <c r="G43" s="31"/>
      <c r="H43" s="31">
        <f>(H21*$E$21/$C$21+H22*$E$22/$C$22+H23*$E$23/$C$23+H24*$E$24/$C$24+H25*$E$25/$C$25+H26*$E$26/$C$26+H27*$E$27/$C$27+H28*$E$28/$C$28+H29*$E$29/$C$29+H31*$E$31/$C$31+H32*$E$32/$C$32+H33*$E$33/$C$33+H34*$E$34/$C$34+H35*$E$35/$C$35+H36*$E$36/$C$36+H37*$E$37/$C$37+H38*$E$38/$C$38+H39*$E$39/$C$39+H40*$E$40/$C$40+H30*$E$30/$C$30+H41*$E$41/$C$41)/H42</f>
        <v>502.59</v>
      </c>
      <c r="I43" s="31"/>
      <c r="J43" s="31"/>
      <c r="K43" s="31"/>
      <c r="L43" s="31"/>
      <c r="M43" s="31">
        <f>(M21*$E$21/$C$21+M22*$E$22/$C$22+M23*$E$23/$C$23+M24*$E$24/$C$24+M25*$E$25/$C$25+M26*$E$26/$C$26+M27*$E$27/$C$27+M28*$E$28/$C$28+M29*$E$29/$C$29+M31*$E$31/$C$31+M32*$E$32/$C$32+M33*$E$33/$C$33+M34*$E$34/$C$34+M35*$E$35/$C$35+M36*$E$36/$C$36+M37*$E$37/$C$37+M38*$E$38/$C$38+M39*$E$39/$C$39+M40*$E$40/$C$40+M30*$E$30/$C$30+M41*$E$41/$C$41)/M42</f>
        <v>6696.77</v>
      </c>
      <c r="N43" s="31">
        <f>(N21*$E$21/$C$21+N22*$E$22/$C$22+N23*$E$23/$C$23+N24*$E$24/$C$24+N25*$E$25/$C$25+N26*$E$26/$C$26+N27*$E$27/$C$27+N28*$E$28/$C$28+N29*$E$29/$C$29+N31*$E$31/$C$31+N32*$E$32/$C$32+N33*$E$33/$C$33+N34*$E$34/$C$34+N35*$E$35/$C$35+N36*$E$36/$C$36+N37*$E$37/$C$37+N38*$E$38/$C$38+N39*$E$39/$C$39+N40*$E$40/$C$40+N30*$E$30/$C$30+N41*$E$41/$C$41)/N42</f>
        <v>6104.89</v>
      </c>
      <c r="O43" s="31">
        <f>(O21*$E$21/$C$21+O22*$E$22/$C$22+O23*$E$23/$C$23+O24*$E$24/$C$24+O25*$E$25/$C$25+O26*$E$26/$C$26+O27*$E$27/$C$27+O28*$E$28/$C$28+O29*$E$29/$C$29+O31*$E$31/$C$31+O32*$E$32/$C$32+O33*$E$33/$C$33+O34*$E$34/$C$34+O35*$E$35/$C$35+O36*$E$36/$C$36+O37*$E$37/$C$37+O38*$E$38/$C$38+O39*$E$39/$C$39+O40*$E$40/$C$40+O30*$E$30/$C$30+O41*$E$41/$C$41)/O42</f>
        <v>3194.11</v>
      </c>
      <c r="P43" s="31">
        <f>(P21*$E$21/$C$21+P22*$E$22/$C$22+P23*$E$23/$C$23+P24*$E$24/$C$24+P25*$E$25/$C$25+P26*$E$26/$C$26+P27*$E$27/$C$27+P28*$E$28/$C$28+P29*$E$29/$C$29+P31*$E$31/$C$31+P32*$E$32/$C$32+P33*$E$33/$C$33+P34*$E$34/$C$34+P35*$E$35/$C$35+P36*$E$36/$C$36+P37*$E$37/$C$37+P38*$E$38/$C$38+P39*$E$39/$C$39+P40*$E$40/$C$40+P30*$E$30/$C$30+P41*$E$41/$C$41)/P42</f>
        <v>5488.5</v>
      </c>
      <c r="Q43" s="31">
        <f>(Q21*$E$21/$C$21+Q22*$E$22/$C$22+Q23*$E$23/$C$23+Q24*$E$24/$C$24+Q25*$E$25/$C$25+Q26*$E$26/$C$26+Q27*$E$27/$C$27+Q28*$E$28/$C$28+Q29*$E$29/$C$29+Q31*$E$31/$C$31+Q32*$E$32/$C$32+Q33*$E$33/$C$33+Q34*$E$34/$C$34+Q35*$E$35/$C$35+Q36*$E$36/$C$36+Q37*$E$37/$C$37+Q38*$E$38/$C$38+Q39*$E$39/$C$39+Q40*$E$40/$C$40+Q30*$E$30/$C$30+Q41*$E$41/$C$41)/Q42</f>
        <v>3136.49</v>
      </c>
    </row>
    <row r="44" spans="1:17" ht="32.25" customHeight="1">
      <c r="A44" s="98" t="s">
        <v>78</v>
      </c>
      <c r="B44" s="98"/>
      <c r="C44" s="98"/>
      <c r="D44" s="98"/>
      <c r="E44" s="98"/>
      <c r="F44" s="72">
        <v>1.044</v>
      </c>
      <c r="G44" s="32"/>
      <c r="H44" s="72">
        <v>1.044</v>
      </c>
      <c r="I44" s="32"/>
      <c r="J44" s="32"/>
      <c r="K44" s="32"/>
      <c r="L44" s="32"/>
      <c r="M44" s="72">
        <v>1.044</v>
      </c>
      <c r="N44" s="72">
        <v>1.044</v>
      </c>
      <c r="O44" s="72">
        <v>1.044</v>
      </c>
      <c r="P44" s="72">
        <v>1.044</v>
      </c>
      <c r="Q44" s="72">
        <v>1.044</v>
      </c>
    </row>
    <row r="45" spans="1:17" ht="30.75" customHeight="1">
      <c r="A45" s="95" t="s">
        <v>80</v>
      </c>
      <c r="B45" s="95"/>
      <c r="C45" s="95"/>
      <c r="D45" s="95"/>
      <c r="E45" s="95"/>
      <c r="F45" s="31">
        <f>F43*F44</f>
        <v>559.97</v>
      </c>
      <c r="G45" s="31"/>
      <c r="H45" s="31">
        <f>H43*H44</f>
        <v>524.7</v>
      </c>
      <c r="I45" s="31"/>
      <c r="J45" s="31"/>
      <c r="K45" s="31"/>
      <c r="L45" s="31"/>
      <c r="M45" s="31">
        <f>M43*M44</f>
        <v>6991.43</v>
      </c>
      <c r="N45" s="31">
        <f>N43*N44</f>
        <v>6373.51</v>
      </c>
      <c r="O45" s="31">
        <f>O43*O44</f>
        <v>3334.65</v>
      </c>
      <c r="P45" s="31">
        <f>P43*P44</f>
        <v>5729.99</v>
      </c>
      <c r="Q45" s="31">
        <f>Q43*Q44</f>
        <v>3274.5</v>
      </c>
    </row>
  </sheetData>
  <sheetProtection/>
  <mergeCells count="13">
    <mergeCell ref="D18:D20"/>
    <mergeCell ref="E18:E20"/>
    <mergeCell ref="C18:C20"/>
    <mergeCell ref="A43:E43"/>
    <mergeCell ref="A2:Q2"/>
    <mergeCell ref="A3:Q3"/>
    <mergeCell ref="A44:E44"/>
    <mergeCell ref="A45:E45"/>
    <mergeCell ref="A42:E42"/>
    <mergeCell ref="A4:Q4"/>
    <mergeCell ref="F18:Q18"/>
    <mergeCell ref="A18:A20"/>
    <mergeCell ref="B18:B20"/>
  </mergeCells>
  <printOptions/>
  <pageMargins left="0.7086614173228347" right="0.7086614173228347" top="1.1811023622047245" bottom="0.5905511811023623" header="0.31496062992125984" footer="0.31496062992125984"/>
  <pageSetup fitToHeight="4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G2" sqref="G2"/>
    </sheetView>
  </sheetViews>
  <sheetFormatPr defaultColWidth="9.00390625" defaultRowHeight="15"/>
  <cols>
    <col min="1" max="1" width="4.28125" style="3" customWidth="1"/>
    <col min="2" max="3" width="24.140625" style="3" customWidth="1"/>
    <col min="4" max="4" width="36.57421875" style="3" customWidth="1"/>
    <col min="5" max="5" width="20.28125" style="3" customWidth="1"/>
    <col min="6" max="6" width="19.140625" style="3" customWidth="1"/>
    <col min="7" max="7" width="18.28125" style="3" customWidth="1"/>
    <col min="8" max="16384" width="9.00390625" style="3" customWidth="1"/>
  </cols>
  <sheetData>
    <row r="1" ht="18.75">
      <c r="F1" s="12" t="s">
        <v>81</v>
      </c>
    </row>
    <row r="2" spans="1:6" ht="67.5" customHeight="1">
      <c r="A2" s="91" t="s">
        <v>102</v>
      </c>
      <c r="B2" s="91"/>
      <c r="C2" s="91"/>
      <c r="D2" s="91"/>
      <c r="E2" s="91"/>
      <c r="F2" s="91"/>
    </row>
    <row r="3" spans="1:6" ht="18.75">
      <c r="A3" s="55"/>
      <c r="B3" s="55"/>
      <c r="C3" s="55"/>
      <c r="D3" s="55"/>
      <c r="E3" s="55"/>
      <c r="F3" s="52"/>
    </row>
    <row r="4" spans="1:6" s="4" customFormat="1" ht="124.5" customHeight="1">
      <c r="A4" s="53" t="s">
        <v>1</v>
      </c>
      <c r="B4" s="53" t="s">
        <v>88</v>
      </c>
      <c r="C4" s="53" t="s">
        <v>97</v>
      </c>
      <c r="D4" s="54" t="s">
        <v>9</v>
      </c>
      <c r="E4" s="9" t="s">
        <v>83</v>
      </c>
      <c r="F4" s="9" t="s">
        <v>84</v>
      </c>
    </row>
    <row r="5" spans="1:6" s="4" customFormat="1" ht="18.75">
      <c r="A5" s="104" t="s">
        <v>86</v>
      </c>
      <c r="B5" s="105"/>
      <c r="C5" s="105"/>
      <c r="D5" s="105"/>
      <c r="E5" s="105"/>
      <c r="F5" s="106"/>
    </row>
    <row r="6" spans="1:6" ht="48">
      <c r="A6" s="33">
        <v>1</v>
      </c>
      <c r="B6" s="81" t="s">
        <v>89</v>
      </c>
      <c r="C6" s="42">
        <v>1</v>
      </c>
      <c r="D6" s="36" t="s">
        <v>10</v>
      </c>
      <c r="E6" s="37">
        <v>536.37</v>
      </c>
      <c r="F6" s="38">
        <f aca="true" t="shared" si="0" ref="F6:F18">E6*$F$62/100</f>
        <v>559.97</v>
      </c>
    </row>
    <row r="7" spans="1:6" ht="63.75">
      <c r="A7" s="39">
        <v>2</v>
      </c>
      <c r="B7" s="82" t="s">
        <v>90</v>
      </c>
      <c r="C7" s="83"/>
      <c r="D7" s="36" t="s">
        <v>11</v>
      </c>
      <c r="E7" s="37">
        <v>6916.49</v>
      </c>
      <c r="F7" s="38">
        <f t="shared" si="0"/>
        <v>7220.82</v>
      </c>
    </row>
    <row r="8" spans="1:6" ht="48">
      <c r="A8" s="39">
        <v>3</v>
      </c>
      <c r="B8" s="82" t="s">
        <v>91</v>
      </c>
      <c r="C8" s="83"/>
      <c r="D8" s="36" t="s">
        <v>15</v>
      </c>
      <c r="E8" s="37">
        <v>6764.06</v>
      </c>
      <c r="F8" s="38">
        <f t="shared" si="0"/>
        <v>7061.68</v>
      </c>
    </row>
    <row r="9" spans="1:6" ht="18.75">
      <c r="A9" s="39"/>
      <c r="B9" s="40"/>
      <c r="C9" s="40"/>
      <c r="D9" s="36" t="s">
        <v>16</v>
      </c>
      <c r="E9" s="37">
        <v>6696.77</v>
      </c>
      <c r="F9" s="38">
        <f t="shared" si="0"/>
        <v>6991.43</v>
      </c>
    </row>
    <row r="10" spans="1:6" ht="32.25">
      <c r="A10" s="39"/>
      <c r="B10" s="40"/>
      <c r="C10" s="40"/>
      <c r="D10" s="42" t="s">
        <v>29</v>
      </c>
      <c r="E10" s="37">
        <v>6104.89</v>
      </c>
      <c r="F10" s="38">
        <f t="shared" si="0"/>
        <v>6373.51</v>
      </c>
    </row>
    <row r="11" spans="1:6" ht="32.25">
      <c r="A11" s="39"/>
      <c r="B11" s="40"/>
      <c r="C11" s="40"/>
      <c r="D11" s="42" t="s">
        <v>37</v>
      </c>
      <c r="E11" s="37">
        <v>5488.5</v>
      </c>
      <c r="F11" s="38">
        <f t="shared" si="0"/>
        <v>5729.99</v>
      </c>
    </row>
    <row r="12" spans="1:6" ht="32.25">
      <c r="A12" s="39"/>
      <c r="B12" s="40"/>
      <c r="C12" s="40"/>
      <c r="D12" s="42" t="s">
        <v>17</v>
      </c>
      <c r="E12" s="37">
        <v>3194.11</v>
      </c>
      <c r="F12" s="38">
        <f t="shared" si="0"/>
        <v>3334.65</v>
      </c>
    </row>
    <row r="13" spans="1:6" ht="63.75">
      <c r="A13" s="39"/>
      <c r="B13" s="40"/>
      <c r="C13" s="40"/>
      <c r="D13" s="36" t="s">
        <v>36</v>
      </c>
      <c r="E13" s="37">
        <v>3136.49</v>
      </c>
      <c r="F13" s="38">
        <f t="shared" si="0"/>
        <v>3274.5</v>
      </c>
    </row>
    <row r="14" spans="1:6" ht="32.25">
      <c r="A14" s="39"/>
      <c r="B14" s="80"/>
      <c r="C14" s="40"/>
      <c r="D14" s="61" t="s">
        <v>12</v>
      </c>
      <c r="E14" s="37">
        <v>502.59</v>
      </c>
      <c r="F14" s="38">
        <f t="shared" si="0"/>
        <v>524.7</v>
      </c>
    </row>
    <row r="15" spans="1:6" ht="48">
      <c r="A15" s="39"/>
      <c r="B15" s="40"/>
      <c r="C15" s="40"/>
      <c r="D15" s="36" t="s">
        <v>13</v>
      </c>
      <c r="E15" s="37">
        <v>1071.12</v>
      </c>
      <c r="F15" s="38">
        <f t="shared" si="0"/>
        <v>1118.25</v>
      </c>
    </row>
    <row r="16" spans="1:6" ht="48">
      <c r="A16" s="39"/>
      <c r="B16" s="40"/>
      <c r="C16" s="40"/>
      <c r="D16" s="36" t="s">
        <v>14</v>
      </c>
      <c r="E16" s="37">
        <v>1670.04</v>
      </c>
      <c r="F16" s="38">
        <f t="shared" si="0"/>
        <v>1743.52</v>
      </c>
    </row>
    <row r="17" spans="1:6" ht="48">
      <c r="A17" s="39"/>
      <c r="B17" s="80"/>
      <c r="C17" s="40"/>
      <c r="D17" s="36" t="s">
        <v>18</v>
      </c>
      <c r="E17" s="37">
        <v>1101.92</v>
      </c>
      <c r="F17" s="38">
        <f t="shared" si="0"/>
        <v>1150.4</v>
      </c>
    </row>
    <row r="18" spans="1:6" ht="48">
      <c r="A18" s="15"/>
      <c r="B18" s="16"/>
      <c r="C18" s="16"/>
      <c r="D18" s="14" t="s">
        <v>35</v>
      </c>
      <c r="E18" s="6">
        <v>3693.32</v>
      </c>
      <c r="F18" s="13">
        <f t="shared" si="0"/>
        <v>3855.83</v>
      </c>
    </row>
    <row r="19" spans="1:6" s="4" customFormat="1" ht="18.75">
      <c r="A19" s="104" t="s">
        <v>87</v>
      </c>
      <c r="B19" s="105"/>
      <c r="C19" s="105"/>
      <c r="D19" s="105"/>
      <c r="E19" s="105"/>
      <c r="F19" s="106"/>
    </row>
    <row r="20" spans="1:6" ht="48">
      <c r="A20" s="33">
        <v>4</v>
      </c>
      <c r="B20" s="81" t="s">
        <v>92</v>
      </c>
      <c r="C20" s="42">
        <v>1.03</v>
      </c>
      <c r="D20" s="36" t="s">
        <v>10</v>
      </c>
      <c r="E20" s="37">
        <f>E6*$C$20</f>
        <v>552.46</v>
      </c>
      <c r="F20" s="38">
        <f aca="true" t="shared" si="1" ref="F20:F31">E20*$F$62/100</f>
        <v>576.77</v>
      </c>
    </row>
    <row r="21" spans="1:6" ht="48">
      <c r="A21" s="39">
        <v>5</v>
      </c>
      <c r="B21" s="82" t="s">
        <v>93</v>
      </c>
      <c r="C21" s="83"/>
      <c r="D21" s="36" t="s">
        <v>11</v>
      </c>
      <c r="E21" s="37">
        <f>E7*$C$20</f>
        <v>7123.98</v>
      </c>
      <c r="F21" s="38">
        <f t="shared" si="1"/>
        <v>7437.44</v>
      </c>
    </row>
    <row r="22" spans="1:6" ht="32.25">
      <c r="A22" s="39">
        <v>6</v>
      </c>
      <c r="B22" s="82" t="s">
        <v>94</v>
      </c>
      <c r="C22" s="86"/>
      <c r="D22" s="36" t="s">
        <v>15</v>
      </c>
      <c r="E22" s="37">
        <f aca="true" t="shared" si="2" ref="E22:E31">E8*$C$20</f>
        <v>6966.98</v>
      </c>
      <c r="F22" s="38">
        <f t="shared" si="1"/>
        <v>7273.53</v>
      </c>
    </row>
    <row r="23" spans="1:6" ht="48">
      <c r="A23" s="39">
        <v>7</v>
      </c>
      <c r="B23" s="82" t="s">
        <v>95</v>
      </c>
      <c r="C23" s="86"/>
      <c r="D23" s="36" t="s">
        <v>16</v>
      </c>
      <c r="E23" s="37">
        <f>E9*$C$20</f>
        <v>6897.67</v>
      </c>
      <c r="F23" s="38">
        <f t="shared" si="1"/>
        <v>7201.17</v>
      </c>
    </row>
    <row r="24" spans="1:6" ht="32.25">
      <c r="A24" s="39"/>
      <c r="B24" s="40"/>
      <c r="C24" s="40"/>
      <c r="D24" s="42" t="s">
        <v>29</v>
      </c>
      <c r="E24" s="37">
        <f t="shared" si="2"/>
        <v>6288.04</v>
      </c>
      <c r="F24" s="38">
        <f t="shared" si="1"/>
        <v>6564.71</v>
      </c>
    </row>
    <row r="25" spans="1:6" ht="32.25">
      <c r="A25" s="39"/>
      <c r="B25" s="40"/>
      <c r="C25" s="40"/>
      <c r="D25" s="42" t="s">
        <v>37</v>
      </c>
      <c r="E25" s="37">
        <f t="shared" si="2"/>
        <v>5653.16</v>
      </c>
      <c r="F25" s="38">
        <f t="shared" si="1"/>
        <v>5901.9</v>
      </c>
    </row>
    <row r="26" spans="1:6" ht="32.25">
      <c r="A26" s="39"/>
      <c r="B26" s="40"/>
      <c r="C26" s="40"/>
      <c r="D26" s="42" t="s">
        <v>17</v>
      </c>
      <c r="E26" s="37">
        <f t="shared" si="2"/>
        <v>3289.93</v>
      </c>
      <c r="F26" s="38">
        <f t="shared" si="1"/>
        <v>3434.69</v>
      </c>
    </row>
    <row r="27" spans="1:6" ht="63.75">
      <c r="A27" s="39"/>
      <c r="B27" s="40"/>
      <c r="C27" s="40"/>
      <c r="D27" s="36" t="s">
        <v>36</v>
      </c>
      <c r="E27" s="37">
        <f t="shared" si="2"/>
        <v>3230.58</v>
      </c>
      <c r="F27" s="38">
        <f t="shared" si="1"/>
        <v>3372.73</v>
      </c>
    </row>
    <row r="28" spans="1:6" ht="32.25">
      <c r="A28" s="39"/>
      <c r="B28" s="80"/>
      <c r="C28" s="40"/>
      <c r="D28" s="61" t="s">
        <v>12</v>
      </c>
      <c r="E28" s="37">
        <f t="shared" si="2"/>
        <v>517.67</v>
      </c>
      <c r="F28" s="38">
        <f t="shared" si="1"/>
        <v>540.45</v>
      </c>
    </row>
    <row r="29" spans="1:6" ht="48">
      <c r="A29" s="39"/>
      <c r="B29" s="40"/>
      <c r="C29" s="40"/>
      <c r="D29" s="36" t="s">
        <v>13</v>
      </c>
      <c r="E29" s="37">
        <f t="shared" si="2"/>
        <v>1103.25</v>
      </c>
      <c r="F29" s="38">
        <f t="shared" si="1"/>
        <v>1151.79</v>
      </c>
    </row>
    <row r="30" spans="1:6" ht="48">
      <c r="A30" s="39"/>
      <c r="B30" s="40"/>
      <c r="C30" s="40"/>
      <c r="D30" s="36" t="s">
        <v>14</v>
      </c>
      <c r="E30" s="37">
        <f t="shared" si="2"/>
        <v>1720.14</v>
      </c>
      <c r="F30" s="38">
        <f t="shared" si="1"/>
        <v>1795.83</v>
      </c>
    </row>
    <row r="31" spans="1:6" ht="48">
      <c r="A31" s="39"/>
      <c r="B31" s="80"/>
      <c r="C31" s="40"/>
      <c r="D31" s="36" t="s">
        <v>18</v>
      </c>
      <c r="E31" s="37">
        <f t="shared" si="2"/>
        <v>1134.98</v>
      </c>
      <c r="F31" s="38">
        <f t="shared" si="1"/>
        <v>1184.92</v>
      </c>
    </row>
    <row r="32" spans="1:6" ht="48">
      <c r="A32" s="15"/>
      <c r="B32" s="16"/>
      <c r="C32" s="16"/>
      <c r="D32" s="14" t="s">
        <v>35</v>
      </c>
      <c r="E32" s="37">
        <f>E18*$C$20</f>
        <v>3804.12</v>
      </c>
      <c r="F32" s="13">
        <f>E32*$F$62/100</f>
        <v>3971.5</v>
      </c>
    </row>
    <row r="33" spans="1:6" s="4" customFormat="1" ht="18.75">
      <c r="A33" s="104" t="s">
        <v>96</v>
      </c>
      <c r="B33" s="105"/>
      <c r="C33" s="105"/>
      <c r="D33" s="105"/>
      <c r="E33" s="105"/>
      <c r="F33" s="106"/>
    </row>
    <row r="34" spans="1:6" ht="48">
      <c r="A34" s="33">
        <v>8</v>
      </c>
      <c r="B34" s="81" t="s">
        <v>99</v>
      </c>
      <c r="C34" s="42">
        <v>1.1</v>
      </c>
      <c r="D34" s="36" t="s">
        <v>10</v>
      </c>
      <c r="E34" s="37">
        <f>E6*$C$34</f>
        <v>590.01</v>
      </c>
      <c r="F34" s="38">
        <f aca="true" t="shared" si="3" ref="F34:F46">E34*$F$62/100</f>
        <v>615.97</v>
      </c>
    </row>
    <row r="35" spans="1:6" ht="48">
      <c r="A35" s="39">
        <v>9</v>
      </c>
      <c r="B35" s="88" t="s">
        <v>98</v>
      </c>
      <c r="C35" s="83"/>
      <c r="D35" s="36" t="s">
        <v>11</v>
      </c>
      <c r="E35" s="37">
        <f aca="true" t="shared" si="4" ref="E35:E44">E7*$C$34</f>
        <v>7608.14</v>
      </c>
      <c r="F35" s="38">
        <f t="shared" si="3"/>
        <v>7942.9</v>
      </c>
    </row>
    <row r="36" spans="1:6" ht="18.75">
      <c r="A36" s="39"/>
      <c r="B36" s="82"/>
      <c r="C36" s="86"/>
      <c r="D36" s="36" t="s">
        <v>15</v>
      </c>
      <c r="E36" s="37">
        <f t="shared" si="4"/>
        <v>7440.47</v>
      </c>
      <c r="F36" s="38">
        <f t="shared" si="3"/>
        <v>7767.85</v>
      </c>
    </row>
    <row r="37" spans="1:6" ht="18.75">
      <c r="A37" s="39"/>
      <c r="B37" s="82"/>
      <c r="C37" s="86"/>
      <c r="D37" s="36" t="s">
        <v>16</v>
      </c>
      <c r="E37" s="37">
        <f t="shared" si="4"/>
        <v>7366.45</v>
      </c>
      <c r="F37" s="38">
        <f t="shared" si="3"/>
        <v>7690.57</v>
      </c>
    </row>
    <row r="38" spans="1:6" ht="32.25">
      <c r="A38" s="39"/>
      <c r="B38" s="40"/>
      <c r="C38" s="40"/>
      <c r="D38" s="42" t="s">
        <v>29</v>
      </c>
      <c r="E38" s="37">
        <f t="shared" si="4"/>
        <v>6715.38</v>
      </c>
      <c r="F38" s="38">
        <f t="shared" si="3"/>
        <v>7010.86</v>
      </c>
    </row>
    <row r="39" spans="1:6" ht="32.25">
      <c r="A39" s="39"/>
      <c r="B39" s="40"/>
      <c r="C39" s="40"/>
      <c r="D39" s="42" t="s">
        <v>37</v>
      </c>
      <c r="E39" s="37">
        <f t="shared" si="4"/>
        <v>6037.35</v>
      </c>
      <c r="F39" s="38">
        <f t="shared" si="3"/>
        <v>6302.99</v>
      </c>
    </row>
    <row r="40" spans="1:6" ht="32.25">
      <c r="A40" s="39"/>
      <c r="B40" s="40"/>
      <c r="C40" s="40"/>
      <c r="D40" s="42" t="s">
        <v>17</v>
      </c>
      <c r="E40" s="37">
        <f t="shared" si="4"/>
        <v>3513.52</v>
      </c>
      <c r="F40" s="38">
        <f t="shared" si="3"/>
        <v>3668.11</v>
      </c>
    </row>
    <row r="41" spans="1:6" ht="63.75">
      <c r="A41" s="39"/>
      <c r="B41" s="40"/>
      <c r="C41" s="40"/>
      <c r="D41" s="36" t="s">
        <v>36</v>
      </c>
      <c r="E41" s="37">
        <f t="shared" si="4"/>
        <v>3450.14</v>
      </c>
      <c r="F41" s="38">
        <f t="shared" si="3"/>
        <v>3601.95</v>
      </c>
    </row>
    <row r="42" spans="1:6" ht="32.25">
      <c r="A42" s="39"/>
      <c r="B42" s="80"/>
      <c r="C42" s="40"/>
      <c r="D42" s="61" t="s">
        <v>12</v>
      </c>
      <c r="E42" s="37">
        <f t="shared" si="4"/>
        <v>552.85</v>
      </c>
      <c r="F42" s="38">
        <f t="shared" si="3"/>
        <v>577.18</v>
      </c>
    </row>
    <row r="43" spans="1:6" ht="48">
      <c r="A43" s="39"/>
      <c r="B43" s="40"/>
      <c r="C43" s="40"/>
      <c r="D43" s="36" t="s">
        <v>13</v>
      </c>
      <c r="E43" s="37">
        <f t="shared" si="4"/>
        <v>1178.23</v>
      </c>
      <c r="F43" s="38">
        <f t="shared" si="3"/>
        <v>1230.07</v>
      </c>
    </row>
    <row r="44" spans="1:6" ht="48">
      <c r="A44" s="39"/>
      <c r="B44" s="40"/>
      <c r="C44" s="40"/>
      <c r="D44" s="36" t="s">
        <v>14</v>
      </c>
      <c r="E44" s="37">
        <f t="shared" si="4"/>
        <v>1837.04</v>
      </c>
      <c r="F44" s="38">
        <f t="shared" si="3"/>
        <v>1917.87</v>
      </c>
    </row>
    <row r="45" spans="1:6" ht="48">
      <c r="A45" s="39"/>
      <c r="B45" s="80"/>
      <c r="C45" s="40"/>
      <c r="D45" s="36" t="s">
        <v>18</v>
      </c>
      <c r="E45" s="37">
        <f>E17*$C$34</f>
        <v>1212.11</v>
      </c>
      <c r="F45" s="38">
        <f t="shared" si="3"/>
        <v>1265.44</v>
      </c>
    </row>
    <row r="46" spans="1:6" ht="48">
      <c r="A46" s="15"/>
      <c r="B46" s="16"/>
      <c r="C46" s="16"/>
      <c r="D46" s="14" t="s">
        <v>35</v>
      </c>
      <c r="E46" s="37">
        <f>E18*$C$34</f>
        <v>4062.65</v>
      </c>
      <c r="F46" s="13">
        <f t="shared" si="3"/>
        <v>4241.41</v>
      </c>
    </row>
    <row r="47" spans="1:6" ht="18.75">
      <c r="A47" s="104" t="s">
        <v>100</v>
      </c>
      <c r="B47" s="105"/>
      <c r="C47" s="105"/>
      <c r="D47" s="105"/>
      <c r="E47" s="105"/>
      <c r="F47" s="106"/>
    </row>
    <row r="48" spans="1:6" ht="48">
      <c r="A48" s="33">
        <v>10</v>
      </c>
      <c r="B48" s="87" t="s">
        <v>101</v>
      </c>
      <c r="C48" s="42">
        <v>1.08</v>
      </c>
      <c r="D48" s="36" t="s">
        <v>10</v>
      </c>
      <c r="E48" s="37">
        <f>E6*$C$48</f>
        <v>579.28</v>
      </c>
      <c r="F48" s="38">
        <f aca="true" t="shared" si="5" ref="F48:F60">E48*$F$62/100</f>
        <v>604.77</v>
      </c>
    </row>
    <row r="49" spans="1:6" ht="48">
      <c r="A49" s="39"/>
      <c r="B49" s="82"/>
      <c r="C49" s="83"/>
      <c r="D49" s="36" t="s">
        <v>11</v>
      </c>
      <c r="E49" s="37">
        <f>E7*$C$48</f>
        <v>7469.81</v>
      </c>
      <c r="F49" s="38">
        <f t="shared" si="5"/>
        <v>7798.48</v>
      </c>
    </row>
    <row r="50" spans="1:6" ht="18.75">
      <c r="A50" s="39"/>
      <c r="B50" s="82"/>
      <c r="C50" s="86"/>
      <c r="D50" s="36" t="s">
        <v>15</v>
      </c>
      <c r="E50" s="37">
        <f aca="true" t="shared" si="6" ref="E50:E58">E8*$C$48</f>
        <v>7305.18</v>
      </c>
      <c r="F50" s="38">
        <f t="shared" si="5"/>
        <v>7626.61</v>
      </c>
    </row>
    <row r="51" spans="1:6" ht="18.75">
      <c r="A51" s="39"/>
      <c r="B51" s="82"/>
      <c r="C51" s="86"/>
      <c r="D51" s="36" t="s">
        <v>16</v>
      </c>
      <c r="E51" s="37">
        <f t="shared" si="6"/>
        <v>7232.51</v>
      </c>
      <c r="F51" s="38">
        <f t="shared" si="5"/>
        <v>7550.74</v>
      </c>
    </row>
    <row r="52" spans="1:6" ht="32.25">
      <c r="A52" s="39"/>
      <c r="B52" s="40"/>
      <c r="C52" s="40"/>
      <c r="D52" s="42" t="s">
        <v>29</v>
      </c>
      <c r="E52" s="37">
        <f t="shared" si="6"/>
        <v>6593.28</v>
      </c>
      <c r="F52" s="38">
        <f t="shared" si="5"/>
        <v>6883.38</v>
      </c>
    </row>
    <row r="53" spans="1:6" ht="32.25">
      <c r="A53" s="39"/>
      <c r="B53" s="40"/>
      <c r="C53" s="40"/>
      <c r="D53" s="42" t="s">
        <v>37</v>
      </c>
      <c r="E53" s="37">
        <f t="shared" si="6"/>
        <v>5927.58</v>
      </c>
      <c r="F53" s="38">
        <f t="shared" si="5"/>
        <v>6188.39</v>
      </c>
    </row>
    <row r="54" spans="1:6" ht="32.25">
      <c r="A54" s="39"/>
      <c r="B54" s="40"/>
      <c r="C54" s="40"/>
      <c r="D54" s="42" t="s">
        <v>17</v>
      </c>
      <c r="E54" s="37">
        <f t="shared" si="6"/>
        <v>3449.64</v>
      </c>
      <c r="F54" s="38">
        <f t="shared" si="5"/>
        <v>3601.42</v>
      </c>
    </row>
    <row r="55" spans="1:6" ht="63.75">
      <c r="A55" s="39"/>
      <c r="B55" s="40"/>
      <c r="C55" s="40"/>
      <c r="D55" s="36" t="s">
        <v>36</v>
      </c>
      <c r="E55" s="37">
        <f t="shared" si="6"/>
        <v>3387.41</v>
      </c>
      <c r="F55" s="38">
        <f t="shared" si="5"/>
        <v>3536.46</v>
      </c>
    </row>
    <row r="56" spans="1:6" ht="32.25">
      <c r="A56" s="39"/>
      <c r="B56" s="80"/>
      <c r="C56" s="40"/>
      <c r="D56" s="61" t="s">
        <v>12</v>
      </c>
      <c r="E56" s="37">
        <f t="shared" si="6"/>
        <v>542.8</v>
      </c>
      <c r="F56" s="38">
        <f t="shared" si="5"/>
        <v>566.68</v>
      </c>
    </row>
    <row r="57" spans="1:6" ht="48">
      <c r="A57" s="39"/>
      <c r="B57" s="40"/>
      <c r="C57" s="40"/>
      <c r="D57" s="36" t="s">
        <v>13</v>
      </c>
      <c r="E57" s="37">
        <f t="shared" si="6"/>
        <v>1156.81</v>
      </c>
      <c r="F57" s="38">
        <f t="shared" si="5"/>
        <v>1207.71</v>
      </c>
    </row>
    <row r="58" spans="1:6" ht="48">
      <c r="A58" s="39"/>
      <c r="B58" s="40"/>
      <c r="C58" s="40"/>
      <c r="D58" s="36" t="s">
        <v>14</v>
      </c>
      <c r="E58" s="37">
        <f t="shared" si="6"/>
        <v>1803.64</v>
      </c>
      <c r="F58" s="38">
        <f t="shared" si="5"/>
        <v>1883</v>
      </c>
    </row>
    <row r="59" spans="1:6" ht="48">
      <c r="A59" s="39"/>
      <c r="B59" s="80"/>
      <c r="C59" s="40"/>
      <c r="D59" s="36" t="s">
        <v>18</v>
      </c>
      <c r="E59" s="37">
        <f>E17*$C$48</f>
        <v>1190.07</v>
      </c>
      <c r="F59" s="38">
        <f t="shared" si="5"/>
        <v>1242.43</v>
      </c>
    </row>
    <row r="60" spans="1:6" ht="48">
      <c r="A60" s="15"/>
      <c r="B60" s="16"/>
      <c r="C60" s="16"/>
      <c r="D60" s="14" t="s">
        <v>35</v>
      </c>
      <c r="E60" s="37">
        <f>E18*$C$48</f>
        <v>3988.79</v>
      </c>
      <c r="F60" s="13">
        <f t="shared" si="5"/>
        <v>4164.3</v>
      </c>
    </row>
    <row r="61" spans="1:6" ht="18.75">
      <c r="A61" s="77"/>
      <c r="B61" s="11"/>
      <c r="C61" s="11"/>
      <c r="D61" s="84"/>
      <c r="E61" s="10"/>
      <c r="F61" s="85"/>
    </row>
    <row r="62" spans="1:6" s="5" customFormat="1" ht="33.75" customHeight="1">
      <c r="A62" s="94" t="s">
        <v>20</v>
      </c>
      <c r="B62" s="94"/>
      <c r="C62" s="94"/>
      <c r="D62" s="94"/>
      <c r="E62" s="78"/>
      <c r="F62" s="79">
        <v>104.4</v>
      </c>
    </row>
    <row r="63" spans="1:5" ht="18.75">
      <c r="A63" s="8"/>
      <c r="B63" s="7"/>
      <c r="C63" s="7"/>
      <c r="D63" s="7"/>
      <c r="E63" s="7"/>
    </row>
  </sheetData>
  <sheetProtection/>
  <mergeCells count="6">
    <mergeCell ref="A62:D62"/>
    <mergeCell ref="A5:F5"/>
    <mergeCell ref="A19:F19"/>
    <mergeCell ref="A33:F33"/>
    <mergeCell ref="A47:F47"/>
    <mergeCell ref="A2:F2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Карпова Мария Васильевна</cp:lastModifiedBy>
  <cp:lastPrinted>2018-07-20T08:02:10Z</cp:lastPrinted>
  <dcterms:created xsi:type="dcterms:W3CDTF">2011-09-19T09:12:50Z</dcterms:created>
  <dcterms:modified xsi:type="dcterms:W3CDTF">2018-07-20T08:02:31Z</dcterms:modified>
  <cp:category/>
  <cp:version/>
  <cp:contentType/>
  <cp:contentStatus/>
</cp:coreProperties>
</file>